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ibraries\My Books\FAME9\Chapter 2\XLSheets\"/>
    </mc:Choice>
  </mc:AlternateContent>
  <xr:revisionPtr revIDLastSave="0" documentId="13_ncr:1_{AD1BAD98-9A89-4589-B931-C77846D44EDC}" xr6:coauthVersionLast="43" xr6:coauthVersionMax="43" xr10:uidLastSave="{00000000-0000-0000-0000-000000000000}"/>
  <bookViews>
    <workbookView xWindow="5640" yWindow="1620" windowWidth="25755" windowHeight="17520" tabRatio="527" xr2:uid="{00000000-000D-0000-FFFF-FFFF00000000}"/>
  </bookViews>
  <sheets>
    <sheet name="Income Statement" sheetId="26" r:id="rId1"/>
    <sheet name="Balance Sheet" sheetId="27" r:id="rId2"/>
    <sheet name="Common Size IS" sheetId="3" r:id="rId3"/>
    <sheet name="Common Size BS" sheetId="4" r:id="rId4"/>
    <sheet name="Statement of Cash Flows" sheetId="5" r:id="rId5"/>
    <sheet name="Common Size SOCF" sheetId="13" r:id="rId6"/>
    <sheet name="Prob 3 - Income Statement" sheetId="6" r:id="rId7"/>
    <sheet name="Prob 3 - Balance Sheet" sheetId="7" r:id="rId8"/>
    <sheet name="Prob 3-Statement of Cash Flows" sheetId="8" r:id="rId9"/>
    <sheet name="Prob 3 - CS IS" sheetId="20" r:id="rId10"/>
    <sheet name="Prob 3 - CS BS" sheetId="21" r:id="rId11"/>
    <sheet name="Internet Ex IS" sheetId="22" r:id="rId12"/>
    <sheet name="Internet Ex BS" sheetId="23" r:id="rId13"/>
    <sheet name="Internet Ex CS IS" sheetId="24" r:id="rId14"/>
    <sheet name="Internet Ex CS BS" sheetId="25" r:id="rId15"/>
  </sheets>
  <definedNames>
    <definedName name="_xlnm.Print_Area" localSheetId="1">'Balance Sheet'!$A$1:$C$26</definedName>
    <definedName name="_xlnm.Print_Area" localSheetId="0">'Income Statement'!$A$1:$C$20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21" l="1"/>
  <c r="G6" i="26" l="1"/>
  <c r="B19" i="13"/>
  <c r="B18" i="13"/>
  <c r="B17" i="13"/>
  <c r="B14" i="13"/>
  <c r="B11" i="13"/>
  <c r="B10" i="13"/>
  <c r="B9" i="13"/>
  <c r="B8" i="13"/>
  <c r="B7" i="13"/>
  <c r="B6" i="13"/>
  <c r="B5" i="13"/>
  <c r="A3" i="13"/>
  <c r="A1" i="13"/>
  <c r="B5" i="26"/>
  <c r="B9" i="3" s="1"/>
  <c r="C4" i="27"/>
  <c r="B4" i="27"/>
  <c r="A1" i="27"/>
  <c r="B19" i="5"/>
  <c r="B18" i="5"/>
  <c r="B17" i="5"/>
  <c r="B14" i="5"/>
  <c r="B11" i="5"/>
  <c r="B10" i="5"/>
  <c r="B9" i="5"/>
  <c r="B8" i="5"/>
  <c r="B7" i="5"/>
  <c r="B6" i="5"/>
  <c r="A3" i="5"/>
  <c r="A1" i="5"/>
  <c r="B23" i="4"/>
  <c r="B22" i="4"/>
  <c r="B20" i="4"/>
  <c r="B19" i="4"/>
  <c r="B18" i="4"/>
  <c r="B17" i="4"/>
  <c r="B14" i="4"/>
  <c r="B13" i="4"/>
  <c r="B12" i="4"/>
  <c r="B11" i="4"/>
  <c r="B10" i="4"/>
  <c r="B9" i="4"/>
  <c r="B8" i="4"/>
  <c r="B7" i="4"/>
  <c r="B6" i="4"/>
  <c r="C4" i="4"/>
  <c r="B4" i="4"/>
  <c r="A1" i="4"/>
  <c r="C19" i="3"/>
  <c r="B19" i="3"/>
  <c r="C18" i="3"/>
  <c r="C15" i="3"/>
  <c r="C14" i="3"/>
  <c r="C13" i="3"/>
  <c r="C12" i="3"/>
  <c r="C11" i="3"/>
  <c r="C10" i="3"/>
  <c r="C9" i="3"/>
  <c r="C8" i="3"/>
  <c r="C7" i="3"/>
  <c r="C6" i="3"/>
  <c r="C5" i="3"/>
  <c r="C4" i="3"/>
  <c r="B4" i="3"/>
  <c r="A3" i="3"/>
  <c r="A1" i="3"/>
  <c r="B12" i="27"/>
  <c r="B13" i="27" s="1"/>
  <c r="C25" i="27"/>
  <c r="C26" i="27" s="1"/>
  <c r="C21" i="27"/>
  <c r="C19" i="27"/>
  <c r="B19" i="27"/>
  <c r="B21" i="27" s="1"/>
  <c r="B21" i="4" s="1"/>
  <c r="C13" i="27"/>
  <c r="C10" i="27"/>
  <c r="B10" i="27"/>
  <c r="A3" i="27"/>
  <c r="A3" i="4" s="1"/>
  <c r="B18" i="26"/>
  <c r="B18" i="3" s="1"/>
  <c r="C7" i="26"/>
  <c r="O5" i="26"/>
  <c r="C4" i="26"/>
  <c r="A3" i="26"/>
  <c r="B10" i="3" l="1"/>
  <c r="B12" i="3"/>
  <c r="B5" i="3"/>
  <c r="B8" i="3"/>
  <c r="B6" i="3"/>
  <c r="C14" i="27"/>
  <c r="B14" i="27"/>
  <c r="G5" i="26"/>
  <c r="C11" i="26"/>
  <c r="C13" i="26" s="1"/>
  <c r="C14" i="26" s="1"/>
  <c r="B7" i="26"/>
  <c r="B7" i="3" s="1"/>
  <c r="B4" i="20"/>
  <c r="A1" i="20"/>
  <c r="B24" i="25"/>
  <c r="B17" i="25"/>
  <c r="B16" i="25"/>
  <c r="B13" i="25"/>
  <c r="B12" i="25"/>
  <c r="B11" i="25"/>
  <c r="B10" i="25"/>
  <c r="D25" i="25"/>
  <c r="E24" i="25"/>
  <c r="E22" i="25"/>
  <c r="E21" i="25"/>
  <c r="D21" i="25"/>
  <c r="E20" i="25"/>
  <c r="D20" i="25"/>
  <c r="E14" i="25"/>
  <c r="D14" i="25"/>
  <c r="E13" i="25"/>
  <c r="D13" i="25"/>
  <c r="E12" i="25"/>
  <c r="D11" i="25"/>
  <c r="E9" i="25"/>
  <c r="D7" i="25"/>
  <c r="E5" i="25"/>
  <c r="B5" i="25"/>
  <c r="E4" i="25"/>
  <c r="D4" i="25"/>
  <c r="C4" i="25"/>
  <c r="B4" i="25"/>
  <c r="A3" i="25"/>
  <c r="A1" i="25"/>
  <c r="E5" i="24"/>
  <c r="D5" i="24"/>
  <c r="C5" i="24"/>
  <c r="E14" i="24"/>
  <c r="D14" i="24"/>
  <c r="C14" i="24"/>
  <c r="B14" i="24"/>
  <c r="E12" i="24"/>
  <c r="D12" i="24"/>
  <c r="C12" i="24"/>
  <c r="B12" i="24"/>
  <c r="E10" i="24"/>
  <c r="D10" i="24"/>
  <c r="C10" i="24"/>
  <c r="B10" i="24"/>
  <c r="E9" i="24"/>
  <c r="D9" i="24"/>
  <c r="C9" i="24"/>
  <c r="B9" i="24"/>
  <c r="E8" i="24"/>
  <c r="D8" i="24"/>
  <c r="C8" i="24"/>
  <c r="B8" i="24"/>
  <c r="E6" i="24"/>
  <c r="D6" i="24"/>
  <c r="C6" i="24"/>
  <c r="B6" i="24"/>
  <c r="B5" i="24"/>
  <c r="A3" i="24"/>
  <c r="C29" i="23"/>
  <c r="D29" i="23"/>
  <c r="D29" i="25" s="1"/>
  <c r="E29" i="23"/>
  <c r="E29" i="25" s="1"/>
  <c r="C23" i="23"/>
  <c r="D23" i="23"/>
  <c r="E23" i="23"/>
  <c r="B23" i="23"/>
  <c r="B27" i="23" s="1"/>
  <c r="B29" i="23" s="1"/>
  <c r="C9" i="23"/>
  <c r="C17" i="23" s="1"/>
  <c r="D9" i="23"/>
  <c r="D17" i="23" s="1"/>
  <c r="D24" i="25" s="1"/>
  <c r="E9" i="23"/>
  <c r="E17" i="23" s="1"/>
  <c r="E17" i="25" s="1"/>
  <c r="B9" i="23"/>
  <c r="B17" i="23" s="1"/>
  <c r="B22" i="25" s="1"/>
  <c r="C4" i="23"/>
  <c r="D4" i="23"/>
  <c r="E4" i="23"/>
  <c r="B4" i="23"/>
  <c r="A1" i="23"/>
  <c r="C18" i="4" l="1"/>
  <c r="C24" i="4"/>
  <c r="C12" i="4"/>
  <c r="C19" i="4"/>
  <c r="C8" i="4"/>
  <c r="C25" i="4"/>
  <c r="C7" i="4"/>
  <c r="C6" i="4"/>
  <c r="C21" i="4"/>
  <c r="C11" i="4"/>
  <c r="C20" i="4"/>
  <c r="C9" i="4"/>
  <c r="C26" i="4"/>
  <c r="C14" i="4"/>
  <c r="C23" i="4"/>
  <c r="C22" i="4"/>
  <c r="C17" i="4"/>
  <c r="C13" i="4"/>
  <c r="C10" i="4"/>
  <c r="C15" i="26"/>
  <c r="B11" i="26"/>
  <c r="B11" i="3" s="1"/>
  <c r="C25" i="25"/>
  <c r="C8" i="25"/>
  <c r="C26" i="25"/>
  <c r="C10" i="25"/>
  <c r="C20" i="25"/>
  <c r="C15" i="25"/>
  <c r="C14" i="25"/>
  <c r="C21" i="25"/>
  <c r="B25" i="25"/>
  <c r="E7" i="25"/>
  <c r="B27" i="25"/>
  <c r="E23" i="25"/>
  <c r="C9" i="25"/>
  <c r="D19" i="25"/>
  <c r="B7" i="25"/>
  <c r="D23" i="25"/>
  <c r="D9" i="25"/>
  <c r="E19" i="25"/>
  <c r="B8" i="25"/>
  <c r="C23" i="25"/>
  <c r="B9" i="25"/>
  <c r="C29" i="25"/>
  <c r="E25" i="25"/>
  <c r="E15" i="25"/>
  <c r="B28" i="25"/>
  <c r="D8" i="25"/>
  <c r="D16" i="25"/>
  <c r="E26" i="25"/>
  <c r="B26" i="25"/>
  <c r="D15" i="25"/>
  <c r="D26" i="25"/>
  <c r="B29" i="25"/>
  <c r="E8" i="25"/>
  <c r="E16" i="25"/>
  <c r="B6" i="25"/>
  <c r="C5" i="25"/>
  <c r="D10" i="25"/>
  <c r="C22" i="25"/>
  <c r="D27" i="25"/>
  <c r="B14" i="25"/>
  <c r="D5" i="25"/>
  <c r="E10" i="25"/>
  <c r="C16" i="25"/>
  <c r="D22" i="25"/>
  <c r="E27" i="25"/>
  <c r="B15" i="25"/>
  <c r="C11" i="25"/>
  <c r="C28" i="25"/>
  <c r="D6" i="25"/>
  <c r="E11" i="25"/>
  <c r="C17" i="25"/>
  <c r="E28" i="25"/>
  <c r="B19" i="25"/>
  <c r="D28" i="25"/>
  <c r="E6" i="25"/>
  <c r="C12" i="25"/>
  <c r="D17" i="25"/>
  <c r="B20" i="25"/>
  <c r="C27" i="25"/>
  <c r="C6" i="25"/>
  <c r="C7" i="25"/>
  <c r="D12" i="25"/>
  <c r="C24" i="25"/>
  <c r="B21" i="25"/>
  <c r="C19" i="25"/>
  <c r="C13" i="25"/>
  <c r="B23" i="25"/>
  <c r="A3" i="23"/>
  <c r="C7" i="22"/>
  <c r="D7" i="22"/>
  <c r="E7" i="22"/>
  <c r="B7" i="22"/>
  <c r="A3" i="22"/>
  <c r="B13" i="26" l="1"/>
  <c r="B13" i="3" s="1"/>
  <c r="C20" i="26"/>
  <c r="E11" i="22"/>
  <c r="E7" i="24"/>
  <c r="D11" i="22"/>
  <c r="D7" i="24"/>
  <c r="B11" i="22"/>
  <c r="B7" i="24"/>
  <c r="C11" i="22"/>
  <c r="C7" i="24"/>
  <c r="B14" i="26" l="1"/>
  <c r="B14" i="3" s="1"/>
  <c r="E11" i="24"/>
  <c r="E13" i="22"/>
  <c r="E13" i="24" s="1"/>
  <c r="D11" i="24"/>
  <c r="D13" i="22"/>
  <c r="D13" i="24" s="1"/>
  <c r="C11" i="24"/>
  <c r="C13" i="22"/>
  <c r="C13" i="24" s="1"/>
  <c r="B11" i="24"/>
  <c r="B13" i="22"/>
  <c r="B13" i="24" s="1"/>
  <c r="B26" i="21"/>
  <c r="B4" i="21"/>
  <c r="A1" i="21"/>
  <c r="C11" i="20"/>
  <c r="C9" i="20"/>
  <c r="C8" i="20"/>
  <c r="C6" i="20"/>
  <c r="C5" i="20"/>
  <c r="B11" i="20"/>
  <c r="B9" i="20"/>
  <c r="B6" i="20"/>
  <c r="B5" i="20"/>
  <c r="C4" i="20"/>
  <c r="A3" i="20"/>
  <c r="B15" i="26" l="1"/>
  <c r="B11" i="7"/>
  <c r="B24" i="27" l="1"/>
  <c r="B15" i="3"/>
  <c r="B5" i="5"/>
  <c r="B20" i="26"/>
  <c r="C16" i="7"/>
  <c r="C18" i="7" s="1"/>
  <c r="B8" i="7"/>
  <c r="B16" i="7"/>
  <c r="C22" i="7"/>
  <c r="C8" i="7"/>
  <c r="B25" i="27" l="1"/>
  <c r="B24" i="4"/>
  <c r="C23" i="7"/>
  <c r="B12" i="7"/>
  <c r="B18" i="7"/>
  <c r="B18" i="21" s="1"/>
  <c r="C13" i="8"/>
  <c r="B26" i="27" l="1"/>
  <c r="B25" i="4"/>
  <c r="B19" i="21"/>
  <c r="B10" i="21"/>
  <c r="B6" i="21"/>
  <c r="B14" i="21"/>
  <c r="B9" i="21"/>
  <c r="B5" i="21"/>
  <c r="B17" i="21"/>
  <c r="B12" i="21"/>
  <c r="B15" i="21"/>
  <c r="B20" i="21"/>
  <c r="B7" i="21"/>
  <c r="B11" i="21"/>
  <c r="B16" i="21"/>
  <c r="B8" i="21"/>
  <c r="B4" i="13"/>
  <c r="B26" i="4" l="1"/>
  <c r="C4" i="6"/>
  <c r="B7" i="6"/>
  <c r="B7" i="20" s="1"/>
  <c r="C7" i="6"/>
  <c r="C18" i="6"/>
  <c r="A1" i="7"/>
  <c r="B4" i="7"/>
  <c r="B26" i="7"/>
  <c r="B18" i="6" s="1"/>
  <c r="B19" i="8" s="1"/>
  <c r="C20" i="8" s="1"/>
  <c r="A1" i="8"/>
  <c r="A3" i="8"/>
  <c r="A5" i="8"/>
  <c r="A6" i="8"/>
  <c r="B23" i="8"/>
  <c r="B24" i="8"/>
  <c r="A25" i="8"/>
  <c r="C15" i="5"/>
  <c r="C10" i="6" l="1"/>
  <c r="C7" i="20"/>
  <c r="A3" i="6"/>
  <c r="C4" i="21"/>
  <c r="C15" i="13"/>
  <c r="C4" i="7"/>
  <c r="C25" i="8"/>
  <c r="C20" i="5"/>
  <c r="A3" i="7" l="1"/>
  <c r="A3" i="21"/>
  <c r="C12" i="6"/>
  <c r="C10" i="20"/>
  <c r="C20" i="13"/>
  <c r="C13" i="6" l="1"/>
  <c r="C12" i="20"/>
  <c r="C14" i="6" l="1"/>
  <c r="C13" i="20"/>
  <c r="C14" i="20" l="1"/>
  <c r="C19" i="6"/>
  <c r="C21" i="6" s="1"/>
  <c r="C12" i="13" l="1"/>
  <c r="C21" i="13" s="1"/>
  <c r="C12" i="5"/>
  <c r="C21" i="5" s="1"/>
  <c r="B8" i="20" l="1"/>
  <c r="B10" i="6"/>
  <c r="B12" i="6" l="1"/>
  <c r="B10" i="20"/>
  <c r="C11" i="7"/>
  <c r="C12" i="7" l="1"/>
  <c r="C11" i="21" s="1"/>
  <c r="B13" i="6"/>
  <c r="B12" i="20"/>
  <c r="B14" i="6" l="1"/>
  <c r="B13" i="20"/>
  <c r="C12" i="21"/>
  <c r="C21" i="21"/>
  <c r="C20" i="21"/>
  <c r="C7" i="21"/>
  <c r="C5" i="21"/>
  <c r="C15" i="21"/>
  <c r="C14" i="21"/>
  <c r="C19" i="21"/>
  <c r="C9" i="21"/>
  <c r="C6" i="21"/>
  <c r="C17" i="21"/>
  <c r="C18" i="21"/>
  <c r="C8" i="21"/>
  <c r="C22" i="21"/>
  <c r="C16" i="21"/>
  <c r="C23" i="21"/>
  <c r="C10" i="21"/>
  <c r="B14" i="20" l="1"/>
  <c r="B19" i="6"/>
  <c r="B21" i="6" s="1"/>
  <c r="B21" i="7" s="1"/>
  <c r="B5" i="8"/>
  <c r="C10" i="8" s="1"/>
  <c r="C21" i="8" s="1"/>
  <c r="B22" i="7" l="1"/>
  <c r="B21" i="21"/>
  <c r="B23" i="7" l="1"/>
  <c r="B23" i="21" s="1"/>
  <c r="B22" i="21"/>
</calcChain>
</file>

<file path=xl/sharedStrings.xml><?xml version="1.0" encoding="utf-8"?>
<sst xmlns="http://schemas.openxmlformats.org/spreadsheetml/2006/main" count="290" uniqueCount="127">
  <si>
    <t>Income Statements</t>
  </si>
  <si>
    <t>Sales</t>
  </si>
  <si>
    <t>Cost of Goods</t>
  </si>
  <si>
    <t>Gross Profit</t>
  </si>
  <si>
    <t>Depreciation</t>
  </si>
  <si>
    <t>Selling &amp; Admin. Expense</t>
  </si>
  <si>
    <t>Lease Expense</t>
  </si>
  <si>
    <t>Net Operating Income</t>
  </si>
  <si>
    <t>Interest Expense</t>
  </si>
  <si>
    <t>Earnings Before Taxes</t>
  </si>
  <si>
    <t>Taxes</t>
  </si>
  <si>
    <t>Net Income</t>
  </si>
  <si>
    <t>Notes:</t>
  </si>
  <si>
    <t>Tax Rate</t>
  </si>
  <si>
    <t>Shares</t>
  </si>
  <si>
    <t>Earnings per Share</t>
  </si>
  <si>
    <t>Balance Sheet</t>
  </si>
  <si>
    <t>Assets</t>
  </si>
  <si>
    <t>Cash</t>
  </si>
  <si>
    <t>Marketable Securities</t>
  </si>
  <si>
    <t>Accounts Receivable</t>
  </si>
  <si>
    <t>Inventory</t>
  </si>
  <si>
    <t>Total Current Assets</t>
  </si>
  <si>
    <t>Gross Fixed Assets</t>
  </si>
  <si>
    <t>Accumulated Depreciation</t>
  </si>
  <si>
    <t>Net Plant &amp; Equipment</t>
  </si>
  <si>
    <t>Total Assets</t>
  </si>
  <si>
    <t>Liabilities &amp; Owner's Equity</t>
  </si>
  <si>
    <t>Accounts Payable</t>
  </si>
  <si>
    <t>Accrued Expenses</t>
  </si>
  <si>
    <t>Total Current Liabilities</t>
  </si>
  <si>
    <t>Long-term Debt</t>
  </si>
  <si>
    <t>Total Liabilities</t>
  </si>
  <si>
    <t>Common Stock ($2 par)</t>
  </si>
  <si>
    <t>Additional Paid-in-Capital</t>
  </si>
  <si>
    <t>Retained Earnings</t>
  </si>
  <si>
    <t>Total Owner's Equity</t>
  </si>
  <si>
    <t>Total Liab. &amp; Owner's Equity</t>
  </si>
  <si>
    <t>Common-size Income Statements</t>
  </si>
  <si>
    <t>Common-size Balance Sheet</t>
  </si>
  <si>
    <t>Statement of Cash Flows</t>
  </si>
  <si>
    <t>Cash Flows from Operations</t>
  </si>
  <si>
    <t>Depreciation Expense</t>
  </si>
  <si>
    <t>Change in Marketable Securities</t>
  </si>
  <si>
    <t>Change in Accounts Receivable</t>
  </si>
  <si>
    <t>Change in Inventory</t>
  </si>
  <si>
    <t>Change in Accounts Payable</t>
  </si>
  <si>
    <t>Change in Accrued Expenses</t>
  </si>
  <si>
    <t>Total Cash Flows from Operations</t>
  </si>
  <si>
    <t>Cash Flows from Investing</t>
  </si>
  <si>
    <t>Change in Gross Fixed Assets</t>
  </si>
  <si>
    <t>Total Cash Flows from Investing</t>
  </si>
  <si>
    <t>Cash Flows from Financing</t>
  </si>
  <si>
    <t>Change in Long-term Debt</t>
  </si>
  <si>
    <t>Change in Common Stock ($2 par)</t>
  </si>
  <si>
    <t>Change in Additional Paid-in-Capital</t>
  </si>
  <si>
    <t>Total Cash Flows from Financing</t>
  </si>
  <si>
    <t>Net Change in Cash Balance</t>
  </si>
  <si>
    <t>Alternative Solutions:</t>
  </si>
  <si>
    <t>Original</t>
  </si>
  <si>
    <t>Part D</t>
  </si>
  <si>
    <t>Part E</t>
  </si>
  <si>
    <t>Revenue</t>
  </si>
  <si>
    <t>Cost of Goods Sold</t>
  </si>
  <si>
    <t>Selling &amp; Admin Expense</t>
  </si>
  <si>
    <t>Shares Outstanding</t>
  </si>
  <si>
    <t>Dividends per Share</t>
  </si>
  <si>
    <t>Addition to RE per Share</t>
  </si>
  <si>
    <t>Balance Sheets</t>
  </si>
  <si>
    <t>Accounts receivable</t>
  </si>
  <si>
    <t>Inventories</t>
  </si>
  <si>
    <t>Gross fixed assets</t>
  </si>
  <si>
    <t>Accumulated depreciation</t>
  </si>
  <si>
    <t>Net Fixed Assets</t>
  </si>
  <si>
    <t>Total assets</t>
  </si>
  <si>
    <t>Accounts payable</t>
  </si>
  <si>
    <t>Notes payable</t>
  </si>
  <si>
    <t>Long-term debt</t>
  </si>
  <si>
    <t>Common stock</t>
  </si>
  <si>
    <t>Additional paid in capital</t>
  </si>
  <si>
    <t>Retained earnings</t>
  </si>
  <si>
    <t>Total Equity</t>
  </si>
  <si>
    <t>Total Liabilities &amp; Equity</t>
  </si>
  <si>
    <t>Change in Inventories</t>
  </si>
  <si>
    <t>Change in fixed assets</t>
  </si>
  <si>
    <t>Change in Notes Payable</t>
  </si>
  <si>
    <t>Change in Long-Term Debt</t>
  </si>
  <si>
    <t>Change in Common Stock</t>
  </si>
  <si>
    <t>Change in Paid-In Capital</t>
  </si>
  <si>
    <t>Cash Dividends</t>
  </si>
  <si>
    <t>Check answer against Balance Sheet</t>
  </si>
  <si>
    <t>Beginning Cash From Balance Sheet</t>
  </si>
  <si>
    <t>Ending Cash From Balance Sheet</t>
  </si>
  <si>
    <t>Common Stock ($1.00 par)</t>
  </si>
  <si>
    <t>Denominator</t>
  </si>
  <si>
    <t>Big Rock Candy Mountain Mining Co.</t>
  </si>
  <si>
    <t>Other Operating Expense</t>
  </si>
  <si>
    <t>Cost of Revenue, Total</t>
  </si>
  <si>
    <t>Selling/General/Admin. Expenses, Total</t>
  </si>
  <si>
    <t>Depreciation/Amortization</t>
  </si>
  <si>
    <t>Unusual Expense (Income)</t>
  </si>
  <si>
    <t>Operating Income</t>
  </si>
  <si>
    <t>Gain (Loss) on Sale of Assets</t>
  </si>
  <si>
    <t>Income Before Tax</t>
  </si>
  <si>
    <t>Income After Tax</t>
  </si>
  <si>
    <t>Automatic Data Processing</t>
  </si>
  <si>
    <t>Income Statement ($ millions)</t>
  </si>
  <si>
    <t>Cash &amp; Equivalents</t>
  </si>
  <si>
    <t>Short Term Investments</t>
  </si>
  <si>
    <t>Total Receivables, Net</t>
  </si>
  <si>
    <t>Other Current Assets, Total</t>
  </si>
  <si>
    <t>Property/Plant/Equipment, Total - Gross</t>
  </si>
  <si>
    <t>Accumulated Depreciation, Total</t>
  </si>
  <si>
    <t>Goodwill, Net</t>
  </si>
  <si>
    <t>Intangibles, Net</t>
  </si>
  <si>
    <t>Long Term Investments</t>
  </si>
  <si>
    <t>Other Long Term Assets, Total</t>
  </si>
  <si>
    <t>Notes Payable/Short Term Debt</t>
  </si>
  <si>
    <t>Other Current liabilities, Total</t>
  </si>
  <si>
    <t>Total Debt</t>
  </si>
  <si>
    <t>Deferred Income Tax</t>
  </si>
  <si>
    <t>Other Liabilities, Total</t>
  </si>
  <si>
    <t>Total Liabilities &amp; Shareholders' Equity</t>
  </si>
  <si>
    <t>Total Common Shares Outstanding</t>
  </si>
  <si>
    <t>Blance Sheet ($ millions)</t>
  </si>
  <si>
    <t>Long-Term Note Receivable</t>
  </si>
  <si>
    <t>New Smyrna Surf 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</si>
</sst>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;\(&quot;$&quot;#,##0\)"/>
    <numFmt numFmtId="165" formatCode="0.0%"/>
    <numFmt numFmtId="166" formatCode="_(* #,##0_);_(* \(#,##0\);_(* &quot;-&quot;??_);_(@_)"/>
    <numFmt numFmtId="167" formatCode="_(&quot;$&quot;* #,##0_);_(&quot;$&quot;* \(#,##0\);_(&quot;$&quot;* &quot;-&quot;??_);_(@_)"/>
    <numFmt numFmtId="168" formatCode="_(&quot;$&quot;* #,##0.0000_);_(&quot;$&quot;* \(#,##0.0000\);_(&quot;$&quot;* &quot;-&quot;??_);_(@_)"/>
    <numFmt numFmtId="169" formatCode="&quot;$&quot;#,##0"/>
    <numFmt numFmtId="170" formatCode="yyyy"/>
  </numFmts>
  <fonts count="17">
    <font>
      <sz val="11"/>
      <name val="Times New Roman"/>
    </font>
    <font>
      <sz val="11"/>
      <color theme="1"/>
      <name val="Times New Roman"/>
      <family val="2"/>
    </font>
    <font>
      <sz val="1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0" fontId="3" fillId="2" borderId="1">
      <alignment horizontal="center" vertical="justify"/>
    </xf>
    <xf numFmtId="0" fontId="1" fillId="0" borderId="0"/>
  </cellStyleXfs>
  <cellXfs count="148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3" borderId="2" xfId="0" applyFont="1" applyFill="1" applyBorder="1"/>
    <xf numFmtId="0" fontId="6" fillId="3" borderId="2" xfId="0" applyFont="1" applyFill="1" applyBorder="1"/>
    <xf numFmtId="164" fontId="0" fillId="0" borderId="0" xfId="0" applyNumberFormat="1"/>
    <xf numFmtId="3" fontId="0" fillId="0" borderId="3" xfId="0" applyNumberFormat="1" applyBorder="1"/>
    <xf numFmtId="4" fontId="0" fillId="0" borderId="0" xfId="0" applyNumberFormat="1"/>
    <xf numFmtId="0" fontId="5" fillId="0" borderId="0" xfId="0" applyFont="1" applyAlignment="1">
      <alignment horizontal="left" indent="1"/>
    </xf>
    <xf numFmtId="3" fontId="5" fillId="0" borderId="0" xfId="0" applyNumberFormat="1" applyFont="1"/>
    <xf numFmtId="3" fontId="0" fillId="0" borderId="0" xfId="0" applyNumberFormat="1"/>
    <xf numFmtId="0" fontId="5" fillId="0" borderId="0" xfId="0" applyFont="1"/>
    <xf numFmtId="0" fontId="0" fillId="0" borderId="0" xfId="0" applyAlignment="1">
      <alignment horizontal="left" indent="1"/>
    </xf>
    <xf numFmtId="10" fontId="2" fillId="0" borderId="0" xfId="4" applyNumberFormat="1"/>
    <xf numFmtId="0" fontId="0" fillId="0" borderId="0" xfId="0" applyBorder="1" applyAlignment="1">
      <alignment horizontal="left" indent="1"/>
    </xf>
    <xf numFmtId="7" fontId="0" fillId="0" borderId="0" xfId="0" applyNumberFormat="1" applyBorder="1"/>
    <xf numFmtId="0" fontId="7" fillId="0" borderId="5" xfId="0" applyFont="1" applyBorder="1"/>
    <xf numFmtId="0" fontId="8" fillId="0" borderId="0" xfId="0" applyFont="1" applyAlignment="1">
      <alignment horizontal="left" indent="2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indent="2"/>
    </xf>
    <xf numFmtId="0" fontId="7" fillId="0" borderId="0" xfId="0" applyFont="1" applyAlignment="1">
      <alignment horizontal="left" indent="2"/>
    </xf>
    <xf numFmtId="0" fontId="7" fillId="0" borderId="0" xfId="0" applyFont="1" applyBorder="1"/>
    <xf numFmtId="10" fontId="2" fillId="0" borderId="3" xfId="4" applyNumberFormat="1" applyBorder="1"/>
    <xf numFmtId="10" fontId="5" fillId="0" borderId="0" xfId="4" applyNumberFormat="1" applyFont="1"/>
    <xf numFmtId="10" fontId="2" fillId="0" borderId="0" xfId="4" applyNumberFormat="1" applyBorder="1"/>
    <xf numFmtId="10" fontId="5" fillId="0" borderId="4" xfId="4" applyNumberFormat="1" applyFont="1" applyBorder="1"/>
    <xf numFmtId="10" fontId="11" fillId="0" borderId="4" xfId="4" applyNumberFormat="1" applyFont="1" applyBorder="1"/>
    <xf numFmtId="10" fontId="2" fillId="0" borderId="0" xfId="4" applyNumberFormat="1" applyFont="1"/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Continuous"/>
    </xf>
    <xf numFmtId="10" fontId="0" fillId="0" borderId="0" xfId="4" applyNumberFormat="1" applyFont="1"/>
    <xf numFmtId="166" fontId="0" fillId="0" borderId="0" xfId="1" applyNumberFormat="1" applyFont="1"/>
    <xf numFmtId="9" fontId="0" fillId="0" borderId="0" xfId="0" applyNumberFormat="1"/>
    <xf numFmtId="167" fontId="0" fillId="0" borderId="0" xfId="2" applyNumberFormat="1" applyFont="1"/>
    <xf numFmtId="0" fontId="5" fillId="0" borderId="0" xfId="3" applyFont="1" applyAlignment="1">
      <alignment horizontal="centerContinuous"/>
    </xf>
    <xf numFmtId="0" fontId="9" fillId="0" borderId="0" xfId="3" applyFont="1"/>
    <xf numFmtId="0" fontId="14" fillId="0" borderId="0" xfId="3" applyFont="1"/>
    <xf numFmtId="0" fontId="9" fillId="3" borderId="2" xfId="3" applyFont="1" applyFill="1" applyBorder="1" applyAlignment="1">
      <alignment horizontal="center" wrapText="1"/>
    </xf>
    <xf numFmtId="0" fontId="6" fillId="3" borderId="2" xfId="3" applyFont="1" applyFill="1" applyBorder="1" applyAlignment="1">
      <alignment horizontal="right" wrapText="1"/>
    </xf>
    <xf numFmtId="10" fontId="9" fillId="0" borderId="0" xfId="3" applyNumberFormat="1" applyFont="1"/>
    <xf numFmtId="10" fontId="9" fillId="0" borderId="0" xfId="4" applyNumberFormat="1" applyFont="1"/>
    <xf numFmtId="0" fontId="5" fillId="0" borderId="0" xfId="3" applyFont="1" applyAlignment="1">
      <alignment horizontal="left" indent="2"/>
    </xf>
    <xf numFmtId="0" fontId="5" fillId="0" borderId="0" xfId="3" applyFont="1"/>
    <xf numFmtId="0" fontId="15" fillId="0" borderId="0" xfId="3" applyFont="1"/>
    <xf numFmtId="9" fontId="9" fillId="0" borderId="0" xfId="3" applyNumberFormat="1" applyFont="1"/>
    <xf numFmtId="8" fontId="9" fillId="0" borderId="0" xfId="3" applyNumberFormat="1" applyFont="1" applyAlignment="1">
      <alignment horizontal="right"/>
    </xf>
    <xf numFmtId="0" fontId="9" fillId="0" borderId="0" xfId="3" applyFont="1" applyAlignment="1">
      <alignment horizontal="left" indent="2"/>
    </xf>
    <xf numFmtId="165" fontId="9" fillId="0" borderId="0" xfId="3" applyNumberFormat="1" applyFont="1"/>
    <xf numFmtId="166" fontId="9" fillId="4" borderId="0" xfId="1" applyNumberFormat="1" applyFont="1" applyFill="1"/>
    <xf numFmtId="8" fontId="9" fillId="4" borderId="0" xfId="3" applyNumberFormat="1" applyFont="1" applyFill="1"/>
    <xf numFmtId="6" fontId="9" fillId="0" borderId="0" xfId="3" applyNumberFormat="1" applyFont="1"/>
    <xf numFmtId="0" fontId="16" fillId="0" borderId="0" xfId="3" applyFont="1"/>
    <xf numFmtId="0" fontId="12" fillId="0" borderId="0" xfId="3"/>
    <xf numFmtId="0" fontId="9" fillId="3" borderId="2" xfId="3" applyFont="1" applyFill="1" applyBorder="1"/>
    <xf numFmtId="0" fontId="6" fillId="3" borderId="2" xfId="3" applyFont="1" applyFill="1" applyBorder="1"/>
    <xf numFmtId="168" fontId="16" fillId="0" borderId="0" xfId="3" applyNumberFormat="1" applyFont="1"/>
    <xf numFmtId="0" fontId="10" fillId="0" borderId="0" xfId="3" applyFont="1" applyAlignment="1">
      <alignment horizontal="left" indent="2"/>
    </xf>
    <xf numFmtId="0" fontId="9" fillId="0" borderId="0" xfId="3" applyFont="1" applyAlignment="1">
      <alignment horizontal="left"/>
    </xf>
    <xf numFmtId="0" fontId="6" fillId="0" borderId="0" xfId="3" applyFont="1" applyAlignment="1">
      <alignment horizontal="left" indent="2"/>
    </xf>
    <xf numFmtId="167" fontId="9" fillId="0" borderId="0" xfId="2" applyNumberFormat="1" applyFont="1"/>
    <xf numFmtId="167" fontId="12" fillId="0" borderId="0" xfId="3" applyNumberFormat="1"/>
    <xf numFmtId="166" fontId="9" fillId="0" borderId="0" xfId="1" applyNumberFormat="1" applyFont="1" applyFill="1"/>
    <xf numFmtId="0" fontId="9" fillId="0" borderId="0" xfId="3" applyFont="1" applyAlignment="1">
      <alignment horizontal="centerContinuous"/>
    </xf>
    <xf numFmtId="0" fontId="5" fillId="3" borderId="2" xfId="3" applyFont="1" applyFill="1" applyBorder="1" applyAlignment="1">
      <alignment horizontal="left" wrapText="1"/>
    </xf>
    <xf numFmtId="167" fontId="9" fillId="4" borderId="0" xfId="2" applyNumberFormat="1" applyFont="1" applyFill="1" applyBorder="1" applyAlignment="1">
      <alignment horizontal="right"/>
    </xf>
    <xf numFmtId="0" fontId="5" fillId="0" borderId="0" xfId="3" applyFont="1" applyAlignment="1">
      <alignment horizontal="left"/>
    </xf>
    <xf numFmtId="0" fontId="9" fillId="0" borderId="0" xfId="3" applyFont="1" applyBorder="1"/>
    <xf numFmtId="167" fontId="5" fillId="4" borderId="0" xfId="3" applyNumberFormat="1" applyFont="1" applyFill="1"/>
    <xf numFmtId="167" fontId="5" fillId="0" borderId="0" xfId="3" applyNumberFormat="1" applyFont="1"/>
    <xf numFmtId="167" fontId="5" fillId="4" borderId="3" xfId="3" applyNumberFormat="1" applyFont="1" applyFill="1" applyBorder="1"/>
    <xf numFmtId="167" fontId="5" fillId="0" borderId="0" xfId="2" applyNumberFormat="1" applyFont="1" applyBorder="1" applyAlignment="1">
      <alignment horizontal="right"/>
    </xf>
    <xf numFmtId="167" fontId="5" fillId="4" borderId="0" xfId="3" applyNumberFormat="1" applyFont="1" applyFill="1" applyBorder="1"/>
    <xf numFmtId="0" fontId="5" fillId="0" borderId="5" xfId="3" applyFont="1" applyBorder="1" applyAlignment="1">
      <alignment horizontal="left"/>
    </xf>
    <xf numFmtId="167" fontId="5" fillId="0" borderId="5" xfId="2" applyNumberFormat="1" applyFont="1" applyBorder="1" applyAlignment="1">
      <alignment horizontal="right"/>
    </xf>
    <xf numFmtId="167" fontId="5" fillId="0" borderId="5" xfId="3" applyNumberFormat="1" applyFont="1" applyFill="1" applyBorder="1"/>
    <xf numFmtId="0" fontId="9" fillId="0" borderId="0" xfId="3" applyFont="1" applyFill="1" applyBorder="1"/>
    <xf numFmtId="167" fontId="5" fillId="4" borderId="0" xfId="2" applyNumberFormat="1" applyFont="1" applyFill="1"/>
    <xf numFmtId="166" fontId="0" fillId="0" borderId="3" xfId="1" applyNumberFormat="1" applyFont="1" applyBorder="1"/>
    <xf numFmtId="169" fontId="0" fillId="0" borderId="0" xfId="0" applyNumberFormat="1"/>
    <xf numFmtId="0" fontId="2" fillId="0" borderId="0" xfId="0" applyFont="1"/>
    <xf numFmtId="10" fontId="0" fillId="0" borderId="6" xfId="4" applyNumberFormat="1" applyFont="1" applyBorder="1"/>
    <xf numFmtId="10" fontId="0" fillId="0" borderId="3" xfId="4" applyNumberFormat="1" applyFont="1" applyBorder="1"/>
    <xf numFmtId="10" fontId="2" fillId="0" borderId="7" xfId="4" applyNumberFormat="1" applyBorder="1"/>
    <xf numFmtId="0" fontId="5" fillId="0" borderId="0" xfId="0" applyFont="1" applyAlignment="1">
      <alignment horizontal="left"/>
    </xf>
    <xf numFmtId="166" fontId="9" fillId="0" borderId="0" xfId="1" applyNumberFormat="1" applyFont="1"/>
    <xf numFmtId="166" fontId="5" fillId="4" borderId="0" xfId="1" applyNumberFormat="1" applyFont="1" applyFill="1" applyAlignment="1">
      <alignment horizontal="right"/>
    </xf>
    <xf numFmtId="166" fontId="9" fillId="4" borderId="0" xfId="1" applyNumberFormat="1" applyFont="1" applyFill="1" applyAlignment="1">
      <alignment horizontal="right"/>
    </xf>
    <xf numFmtId="166" fontId="5" fillId="4" borderId="8" xfId="1" applyNumberFormat="1" applyFont="1" applyFill="1" applyBorder="1" applyAlignment="1">
      <alignment horizontal="right"/>
    </xf>
    <xf numFmtId="7" fontId="9" fillId="0" borderId="0" xfId="2" applyNumberFormat="1" applyFont="1"/>
    <xf numFmtId="166" fontId="9" fillId="4" borderId="3" xfId="1" applyNumberFormat="1" applyFont="1" applyFill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166" fontId="9" fillId="4" borderId="0" xfId="1" applyNumberFormat="1" applyFont="1" applyFill="1" applyBorder="1" applyAlignment="1">
      <alignment horizontal="right"/>
    </xf>
    <xf numFmtId="166" fontId="9" fillId="0" borderId="3" xfId="1" applyNumberFormat="1" applyFont="1" applyBorder="1"/>
    <xf numFmtId="167" fontId="2" fillId="0" borderId="0" xfId="2" applyNumberFormat="1" applyFont="1"/>
    <xf numFmtId="166" fontId="0" fillId="6" borderId="0" xfId="1" applyNumberFormat="1" applyFont="1" applyFill="1"/>
    <xf numFmtId="166" fontId="0" fillId="6" borderId="3" xfId="1" applyNumberFormat="1" applyFont="1" applyFill="1" applyBorder="1"/>
    <xf numFmtId="167" fontId="0" fillId="6" borderId="0" xfId="2" applyNumberFormat="1" applyFont="1" applyFill="1"/>
    <xf numFmtId="166" fontId="0" fillId="6" borderId="9" xfId="1" applyNumberFormat="1" applyFont="1" applyFill="1" applyBorder="1"/>
    <xf numFmtId="166" fontId="5" fillId="0" borderId="4" xfId="1" applyNumberFormat="1" applyFont="1" applyBorder="1"/>
    <xf numFmtId="166" fontId="5" fillId="6" borderId="4" xfId="1" applyNumberFormat="1" applyFont="1" applyFill="1" applyBorder="1"/>
    <xf numFmtId="10" fontId="9" fillId="0" borderId="3" xfId="1" applyNumberFormat="1" applyFont="1" applyBorder="1"/>
    <xf numFmtId="10" fontId="9" fillId="0" borderId="0" xfId="2" applyNumberFormat="1" applyFont="1"/>
    <xf numFmtId="10" fontId="5" fillId="0" borderId="0" xfId="1" applyNumberFormat="1" applyFont="1" applyFill="1" applyAlignment="1">
      <alignment horizontal="right"/>
    </xf>
    <xf numFmtId="10" fontId="9" fillId="0" borderId="0" xfId="1" applyNumberFormat="1" applyFont="1" applyFill="1" applyAlignment="1">
      <alignment horizontal="right"/>
    </xf>
    <xf numFmtId="10" fontId="9" fillId="0" borderId="0" xfId="1" applyNumberFormat="1" applyFont="1" applyFill="1"/>
    <xf numFmtId="10" fontId="9" fillId="0" borderId="3" xfId="1" applyNumberFormat="1" applyFont="1" applyFill="1" applyBorder="1"/>
    <xf numFmtId="10" fontId="5" fillId="0" borderId="8" xfId="1" applyNumberFormat="1" applyFont="1" applyFill="1" applyBorder="1" applyAlignment="1">
      <alignment horizontal="right"/>
    </xf>
    <xf numFmtId="0" fontId="16" fillId="0" borderId="0" xfId="3" applyFont="1" applyFill="1"/>
    <xf numFmtId="0" fontId="9" fillId="0" borderId="0" xfId="3" applyFont="1" applyFill="1"/>
    <xf numFmtId="10" fontId="0" fillId="0" borderId="0" xfId="4" applyNumberFormat="1" applyFont="1" applyFill="1"/>
    <xf numFmtId="10" fontId="0" fillId="0" borderId="0" xfId="1" applyNumberFormat="1" applyFont="1" applyFill="1"/>
    <xf numFmtId="10" fontId="0" fillId="0" borderId="3" xfId="1" applyNumberFormat="1" applyFont="1" applyFill="1" applyBorder="1"/>
    <xf numFmtId="10" fontId="5" fillId="0" borderId="4" xfId="1" applyNumberFormat="1" applyFont="1" applyFill="1" applyBorder="1"/>
    <xf numFmtId="10" fontId="2" fillId="0" borderId="0" xfId="2" applyNumberFormat="1" applyFont="1" applyFill="1"/>
    <xf numFmtId="10" fontId="0" fillId="0" borderId="0" xfId="2" applyNumberFormat="1" applyFont="1" applyFill="1"/>
    <xf numFmtId="10" fontId="0" fillId="0" borderId="9" xfId="1" applyNumberFormat="1" applyFont="1" applyFill="1" applyBorder="1"/>
    <xf numFmtId="169" fontId="2" fillId="0" borderId="0" xfId="0" applyNumberFormat="1" applyFont="1"/>
    <xf numFmtId="0" fontId="5" fillId="0" borderId="0" xfId="0" applyFont="1" applyAlignment="1">
      <alignment horizontal="centerContinuous"/>
    </xf>
    <xf numFmtId="0" fontId="0" fillId="5" borderId="10" xfId="0" applyFill="1" applyBorder="1"/>
    <xf numFmtId="39" fontId="0" fillId="0" borderId="0" xfId="1" applyNumberFormat="1" applyFont="1"/>
    <xf numFmtId="39" fontId="0" fillId="0" borderId="3" xfId="1" applyNumberFormat="1" applyFont="1" applyBorder="1"/>
    <xf numFmtId="39" fontId="0" fillId="0" borderId="4" xfId="1" applyNumberFormat="1" applyFont="1" applyBorder="1"/>
    <xf numFmtId="170" fontId="5" fillId="5" borderId="10" xfId="0" applyNumberFormat="1" applyFont="1" applyFill="1" applyBorder="1" applyAlignment="1">
      <alignment horizontal="center"/>
    </xf>
    <xf numFmtId="0" fontId="5" fillId="5" borderId="2" xfId="0" applyFont="1" applyFill="1" applyBorder="1"/>
    <xf numFmtId="14" fontId="5" fillId="5" borderId="2" xfId="0" applyNumberFormat="1" applyFont="1" applyFill="1" applyBorder="1"/>
    <xf numFmtId="0" fontId="8" fillId="0" borderId="0" xfId="0" applyFont="1"/>
    <xf numFmtId="4" fontId="8" fillId="0" borderId="0" xfId="0" applyNumberFormat="1" applyFont="1"/>
    <xf numFmtId="0" fontId="6" fillId="0" borderId="0" xfId="0" applyFont="1"/>
    <xf numFmtId="4" fontId="6" fillId="0" borderId="0" xfId="0" applyNumberFormat="1" applyFont="1"/>
    <xf numFmtId="4" fontId="0" fillId="0" borderId="3" xfId="0" applyNumberFormat="1" applyBorder="1"/>
    <xf numFmtId="10" fontId="0" fillId="0" borderId="3" xfId="1" applyNumberFormat="1" applyFont="1" applyBorder="1"/>
    <xf numFmtId="10" fontId="0" fillId="0" borderId="0" xfId="1" applyNumberFormat="1" applyFont="1"/>
    <xf numFmtId="10" fontId="0" fillId="0" borderId="4" xfId="1" applyNumberFormat="1" applyFont="1" applyBorder="1"/>
    <xf numFmtId="10" fontId="0" fillId="0" borderId="0" xfId="0" applyNumberFormat="1"/>
    <xf numFmtId="10" fontId="0" fillId="0" borderId="3" xfId="0" applyNumberFormat="1" applyBorder="1"/>
    <xf numFmtId="10" fontId="8" fillId="0" borderId="0" xfId="0" applyNumberFormat="1" applyFont="1"/>
    <xf numFmtId="10" fontId="6" fillId="0" borderId="0" xfId="0" applyNumberFormat="1" applyFont="1"/>
    <xf numFmtId="3" fontId="5" fillId="0" borderId="4" xfId="0" applyNumberFormat="1" applyFont="1" applyBorder="1"/>
    <xf numFmtId="44" fontId="2" fillId="0" borderId="0" xfId="2" applyNumberFormat="1"/>
    <xf numFmtId="44" fontId="0" fillId="0" borderId="0" xfId="0" applyNumberFormat="1"/>
    <xf numFmtId="44" fontId="2" fillId="0" borderId="0" xfId="1" applyNumberFormat="1"/>
    <xf numFmtId="44" fontId="2" fillId="0" borderId="0" xfId="1" applyNumberFormat="1" applyBorder="1"/>
    <xf numFmtId="44" fontId="2" fillId="0" borderId="3" xfId="1" applyNumberFormat="1" applyBorder="1"/>
    <xf numFmtId="44" fontId="0" fillId="0" borderId="6" xfId="0" applyNumberFormat="1" applyBorder="1"/>
    <xf numFmtId="44" fontId="0" fillId="0" borderId="3" xfId="0" applyNumberFormat="1" applyBorder="1"/>
    <xf numFmtId="44" fontId="2" fillId="0" borderId="7" xfId="2" applyNumberFormat="1" applyBorder="1"/>
    <xf numFmtId="3" fontId="11" fillId="0" borderId="4" xfId="0" applyNumberFormat="1" applyFont="1" applyBorder="1"/>
    <xf numFmtId="3" fontId="2" fillId="0" borderId="0" xfId="0" applyNumberFormat="1" applyFont="1"/>
  </cellXfs>
  <cellStyles count="7">
    <cellStyle name="Comma" xfId="1" builtinId="3"/>
    <cellStyle name="Currency" xfId="2" builtinId="4"/>
    <cellStyle name="Normal" xfId="0" builtinId="0"/>
    <cellStyle name="Normal 2" xfId="6" xr:uid="{00000000-0005-0000-0000-000003000000}"/>
    <cellStyle name="Normal_Chapter 2 Problem 3 Solutions" xfId="3" xr:uid="{00000000-0005-0000-0000-000004000000}"/>
    <cellStyle name="Percent" xfId="4" builtinId="5"/>
    <cellStyle name="ShadedHeadings" xfId="5" xr:uid="{00000000-0005-0000-0000-000006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Drop" dropLines="3" dropStyle="combo" dx="16" fmlaLink="$O$1" fmlaRange="$N$3:$N$5" noThreeD="1" sel="1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8</xdr:col>
      <xdr:colOff>0</xdr:colOff>
      <xdr:row>14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62475" y="1381125"/>
          <a:ext cx="2809875" cy="142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>
              <a:solidFill>
                <a:schemeClr val="dk1"/>
              </a:solidFill>
              <a:latin typeface="+mn-lt"/>
              <a:ea typeface="+mn-ea"/>
              <a:cs typeface="+mn-cs"/>
            </a:rPr>
            <a:t>Note</a:t>
          </a: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: To switch between the original solution and those for parts d and e just choose the appropriate problem from the drop-down list. 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Obviously, the changes propagate to the other worksheets as well, so you can switch to them to see how they change.</a:t>
          </a:r>
          <a:endParaRPr 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7</xdr:col>
          <xdr:colOff>285750</xdr:colOff>
          <xdr:row>3</xdr:row>
          <xdr:rowOff>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0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9525</xdr:rowOff>
    </xdr:from>
    <xdr:to>
      <xdr:col>8</xdr:col>
      <xdr:colOff>0</xdr:colOff>
      <xdr:row>6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5438775" y="619125"/>
          <a:ext cx="2085975" cy="600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rtl="0"/>
          <a:r>
            <a:rPr lang="en-US" sz="1100" b="1" i="0">
              <a:solidFill>
                <a:schemeClr val="dk1"/>
              </a:solidFill>
              <a:latin typeface="+mn-lt"/>
              <a:ea typeface="+mn-ea"/>
              <a:cs typeface="+mn-cs"/>
            </a:rPr>
            <a:t>Note</a:t>
          </a: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: Cells with a green background are the missing cells in the problem.</a:t>
          </a:r>
          <a:endParaRPr lang="en-US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7BD8F-B7E0-458E-A8B2-ECFEFEB152D7}">
  <sheetPr>
    <pageSetUpPr autoPageBreaks="0"/>
  </sheetPr>
  <dimension ref="A1:P24"/>
  <sheetViews>
    <sheetView showGridLines="0" tabSelected="1" zoomScaleNormal="100" workbookViewId="0"/>
  </sheetViews>
  <sheetFormatPr defaultRowHeight="15"/>
  <cols>
    <col min="1" max="1" width="24.7109375" bestFit="1" customWidth="1"/>
    <col min="2" max="3" width="12.7109375" customWidth="1"/>
    <col min="6" max="6" width="19" bestFit="1" customWidth="1"/>
    <col min="7" max="7" width="14" bestFit="1" customWidth="1"/>
    <col min="14" max="14" width="13.28515625" bestFit="1" customWidth="1"/>
    <col min="15" max="15" width="12.85546875" bestFit="1" customWidth="1"/>
  </cols>
  <sheetData>
    <row r="1" spans="1:16" ht="15.75">
      <c r="A1" s="1" t="s">
        <v>95</v>
      </c>
      <c r="B1" s="2"/>
      <c r="C1" s="2"/>
      <c r="O1">
        <v>1</v>
      </c>
    </row>
    <row r="2" spans="1:16" ht="15.75">
      <c r="A2" s="1" t="s">
        <v>0</v>
      </c>
      <c r="B2" s="2"/>
      <c r="C2" s="2"/>
      <c r="O2" t="s">
        <v>62</v>
      </c>
      <c r="P2" t="s">
        <v>13</v>
      </c>
    </row>
    <row r="3" spans="1:16" ht="16.5" thickBot="1">
      <c r="A3" s="1" t="str">
        <f>"For the Years "&amp;TEXT(C4,"####")&amp;" and "&amp;TEXT(B4,"####")</f>
        <v>For the Years 2019 and 2020</v>
      </c>
      <c r="B3" s="2"/>
      <c r="C3" s="2"/>
      <c r="F3" t="s">
        <v>58</v>
      </c>
      <c r="N3" t="s">
        <v>59</v>
      </c>
      <c r="O3" s="31">
        <v>412500</v>
      </c>
      <c r="P3" s="32">
        <v>0.25</v>
      </c>
    </row>
    <row r="4" spans="1:16" ht="15.75" thickBot="1">
      <c r="A4" s="3"/>
      <c r="B4" s="4">
        <v>2020</v>
      </c>
      <c r="C4" s="4">
        <f>B4-1</f>
        <v>2019</v>
      </c>
      <c r="N4" t="s">
        <v>60</v>
      </c>
      <c r="O4" s="31">
        <v>425000</v>
      </c>
      <c r="P4" s="32">
        <v>0.25</v>
      </c>
    </row>
    <row r="5" spans="1:16">
      <c r="A5" t="s">
        <v>1</v>
      </c>
      <c r="B5" s="5">
        <f>IF(O1=2,O4,O3)</f>
        <v>412500</v>
      </c>
      <c r="C5" s="5">
        <v>398600</v>
      </c>
      <c r="D5" s="30"/>
      <c r="E5" s="30"/>
      <c r="F5" t="s">
        <v>1</v>
      </c>
      <c r="G5" s="33">
        <f>B5</f>
        <v>412500</v>
      </c>
      <c r="N5" t="s">
        <v>61</v>
      </c>
      <c r="O5" s="31">
        <f>O3</f>
        <v>412500</v>
      </c>
      <c r="P5" s="32">
        <v>0.2</v>
      </c>
    </row>
    <row r="6" spans="1:16">
      <c r="A6" t="s">
        <v>2</v>
      </c>
      <c r="B6" s="6">
        <v>318786</v>
      </c>
      <c r="C6" s="6">
        <v>315300</v>
      </c>
      <c r="D6" s="30"/>
      <c r="E6" s="30"/>
      <c r="F6" t="s">
        <v>35</v>
      </c>
      <c r="G6" s="33">
        <f>'Balance Sheet'!B24</f>
        <v>60539</v>
      </c>
    </row>
    <row r="7" spans="1:16">
      <c r="A7" s="8" t="s">
        <v>3</v>
      </c>
      <c r="B7" s="9">
        <f>B5-B6</f>
        <v>93714</v>
      </c>
      <c r="C7" s="9">
        <f>C5-C6</f>
        <v>83300</v>
      </c>
      <c r="D7" s="30"/>
      <c r="E7" s="30"/>
    </row>
    <row r="8" spans="1:16">
      <c r="A8" t="s">
        <v>4</v>
      </c>
      <c r="B8" s="10">
        <v>29800</v>
      </c>
      <c r="C8" s="10">
        <v>29652</v>
      </c>
      <c r="D8" s="30"/>
      <c r="E8" s="30"/>
    </row>
    <row r="9" spans="1:16">
      <c r="A9" t="s">
        <v>5</v>
      </c>
      <c r="B9" s="10">
        <v>26250</v>
      </c>
      <c r="C9" s="10">
        <v>24550</v>
      </c>
      <c r="D9" s="30"/>
      <c r="E9" s="30"/>
    </row>
    <row r="10" spans="1:16">
      <c r="A10" s="79" t="s">
        <v>96</v>
      </c>
      <c r="B10" s="6">
        <v>1210</v>
      </c>
      <c r="C10" s="6">
        <v>1245</v>
      </c>
      <c r="D10" s="30"/>
      <c r="E10" s="30"/>
    </row>
    <row r="11" spans="1:16">
      <c r="A11" s="8" t="s">
        <v>7</v>
      </c>
      <c r="B11" s="9">
        <f>B7-SUM(B8:B10)</f>
        <v>36454</v>
      </c>
      <c r="C11" s="9">
        <f>C7-SUM(C8:C10)</f>
        <v>27853</v>
      </c>
      <c r="D11" s="30"/>
      <c r="E11" s="30"/>
    </row>
    <row r="12" spans="1:16">
      <c r="A12" t="s">
        <v>8</v>
      </c>
      <c r="B12" s="6">
        <v>8582</v>
      </c>
      <c r="C12" s="6">
        <v>8457</v>
      </c>
      <c r="D12" s="30"/>
      <c r="E12" s="30"/>
    </row>
    <row r="13" spans="1:16">
      <c r="A13" s="8" t="s">
        <v>9</v>
      </c>
      <c r="B13" s="9">
        <f>B11-B12</f>
        <v>27872</v>
      </c>
      <c r="C13" s="9">
        <f>C11-C12</f>
        <v>19396</v>
      </c>
      <c r="D13" s="30"/>
      <c r="E13" s="30"/>
    </row>
    <row r="14" spans="1:16">
      <c r="A14" t="s">
        <v>10</v>
      </c>
      <c r="B14" s="6">
        <f>B13*B18</f>
        <v>6968</v>
      </c>
      <c r="C14" s="6">
        <f>C13*C18</f>
        <v>4849</v>
      </c>
      <c r="D14" s="30"/>
      <c r="E14" s="30"/>
    </row>
    <row r="15" spans="1:16" ht="15.75" thickBot="1">
      <c r="A15" s="8" t="s">
        <v>11</v>
      </c>
      <c r="B15" s="137">
        <f>B13-B14</f>
        <v>20904</v>
      </c>
      <c r="C15" s="137">
        <f>C13-C14</f>
        <v>14547</v>
      </c>
      <c r="D15" s="30"/>
      <c r="E15" s="30"/>
    </row>
    <row r="16" spans="1:16" ht="15.75" thickTop="1"/>
    <row r="17" spans="1:3">
      <c r="A17" s="11" t="s">
        <v>12</v>
      </c>
    </row>
    <row r="18" spans="1:3">
      <c r="A18" s="12" t="s">
        <v>13</v>
      </c>
      <c r="B18" s="13">
        <f>IF(O1=3,P5,P3)</f>
        <v>0.25</v>
      </c>
      <c r="C18" s="13">
        <v>0.25</v>
      </c>
    </row>
    <row r="19" spans="1:3">
      <c r="A19" s="12" t="s">
        <v>14</v>
      </c>
      <c r="B19" s="10">
        <v>52100</v>
      </c>
      <c r="C19" s="10">
        <v>52100</v>
      </c>
    </row>
    <row r="20" spans="1:3">
      <c r="A20" s="14" t="s">
        <v>15</v>
      </c>
      <c r="B20" s="15">
        <f>B15/B19</f>
        <v>0.40122840690978889</v>
      </c>
      <c r="C20" s="15">
        <f>C15/C19</f>
        <v>0.27921305182341649</v>
      </c>
    </row>
    <row r="24" spans="1:3">
      <c r="B24" s="30"/>
      <c r="C24" s="30"/>
    </row>
  </sheetData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2</xdr:row>
                    <xdr:rowOff>0</xdr:rowOff>
                  </from>
                  <to>
                    <xdr:col>7</xdr:col>
                    <xdr:colOff>285750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8"/>
  <sheetViews>
    <sheetView zoomScaleNormal="100" workbookViewId="0">
      <selection activeCell="C54" sqref="C54"/>
    </sheetView>
  </sheetViews>
  <sheetFormatPr defaultColWidth="10.42578125" defaultRowHeight="15.75"/>
  <cols>
    <col min="1" max="1" width="32.140625" style="36" bestFit="1" customWidth="1"/>
    <col min="2" max="2" width="15.28515625" style="36" customWidth="1"/>
    <col min="3" max="3" width="13.85546875" style="36" bestFit="1" customWidth="1"/>
    <col min="4" max="16384" width="10.42578125" style="36"/>
  </cols>
  <sheetData>
    <row r="1" spans="1:6">
      <c r="A1" s="34" t="str">
        <f>'Prob 3 - Income Statement'!A1</f>
        <v>New Smyrna Surf Shop</v>
      </c>
      <c r="B1" s="34"/>
      <c r="C1" s="34"/>
      <c r="D1" s="35"/>
      <c r="E1" s="35"/>
      <c r="F1" s="35"/>
    </row>
    <row r="2" spans="1:6">
      <c r="A2" s="34" t="s">
        <v>0</v>
      </c>
      <c r="B2" s="34"/>
      <c r="C2" s="34"/>
      <c r="D2" s="35"/>
      <c r="E2" s="35"/>
      <c r="F2" s="35"/>
    </row>
    <row r="3" spans="1:6" ht="16.5" thickBot="1">
      <c r="A3" s="34" t="str">
        <f>"For the Years "&amp;TEXT(C4,"####")&amp;" and "&amp;TEXT(B4,"####")</f>
        <v>For the Years 2019 and 2020</v>
      </c>
      <c r="B3" s="34"/>
      <c r="C3" s="34"/>
      <c r="D3" s="35"/>
      <c r="E3" s="35"/>
      <c r="F3" s="35"/>
    </row>
    <row r="4" spans="1:6" ht="16.5" thickBot="1">
      <c r="A4" s="37"/>
      <c r="B4" s="38">
        <f>'Prob 3 - Income Statement'!B4</f>
        <v>2020</v>
      </c>
      <c r="C4" s="38">
        <f>B4-1</f>
        <v>2019</v>
      </c>
      <c r="D4" s="35"/>
      <c r="E4" s="35"/>
      <c r="F4" s="35"/>
    </row>
    <row r="5" spans="1:6">
      <c r="A5" s="35" t="s">
        <v>1</v>
      </c>
      <c r="B5" s="40">
        <f>'Prob 3 - Income Statement'!B5/'Prob 3 - Income Statement'!B$5</f>
        <v>1</v>
      </c>
      <c r="C5" s="101">
        <f>'Prob 3 - Income Statement'!C5/'Prob 3 - Income Statement'!C$5</f>
        <v>1</v>
      </c>
      <c r="D5" s="35"/>
      <c r="E5" s="39"/>
      <c r="F5" s="35"/>
    </row>
    <row r="6" spans="1:6">
      <c r="A6" s="35" t="s">
        <v>63</v>
      </c>
      <c r="B6" s="100">
        <f>'Prob 3 - Income Statement'!B6/'Prob 3 - Income Statement'!B$5</f>
        <v>0.54999273572570095</v>
      </c>
      <c r="C6" s="100">
        <f>'Prob 3 - Income Statement'!C6/'Prob 3 - Income Statement'!C$5</f>
        <v>0.54999835390946505</v>
      </c>
      <c r="D6" s="35"/>
      <c r="E6" s="39"/>
      <c r="F6" s="40"/>
    </row>
    <row r="7" spans="1:6" s="43" customFormat="1">
      <c r="A7" s="41" t="s">
        <v>3</v>
      </c>
      <c r="B7" s="102">
        <f>'Prob 3 - Income Statement'!B7/'Prob 3 - Income Statement'!B$5</f>
        <v>0.45000726427429899</v>
      </c>
      <c r="C7" s="102">
        <f>'Prob 3 - Income Statement'!C7/'Prob 3 - Income Statement'!C$5</f>
        <v>0.450001646090535</v>
      </c>
      <c r="D7" s="42"/>
      <c r="E7" s="42"/>
      <c r="F7" s="42"/>
    </row>
    <row r="8" spans="1:6">
      <c r="A8" s="35" t="s">
        <v>42</v>
      </c>
      <c r="B8" s="103">
        <f>'Prob 3 - Income Statement'!B8/'Prob 3 - Income Statement'!B$5</f>
        <v>1.8881830068812489E-2</v>
      </c>
      <c r="C8" s="104">
        <f>'Prob 3 - Income Statement'!C8/'Prob 3 - Income Statement'!C$5</f>
        <v>2.0648559670781892E-2</v>
      </c>
      <c r="D8" s="35"/>
      <c r="E8" s="44"/>
      <c r="F8" s="44"/>
    </row>
    <row r="9" spans="1:6">
      <c r="A9" s="35" t="s">
        <v>64</v>
      </c>
      <c r="B9" s="105">
        <f>'Prob 3 - Income Statement'!B9/'Prob 3 - Income Statement'!B$5</f>
        <v>2.9400499253760914E-3</v>
      </c>
      <c r="C9" s="105">
        <f>'Prob 3 - Income Statement'!C9/'Prob 3 - Income Statement'!C$5</f>
        <v>3.2000000000000006E-3</v>
      </c>
      <c r="D9" s="35"/>
      <c r="E9" s="35"/>
      <c r="F9" s="35"/>
    </row>
    <row r="10" spans="1:6" s="43" customFormat="1">
      <c r="A10" s="41" t="s">
        <v>7</v>
      </c>
      <c r="B10" s="102">
        <f>'Prob 3 - Income Statement'!B10/'Prob 3 - Income Statement'!B$5</f>
        <v>0.42818538428011044</v>
      </c>
      <c r="C10" s="102">
        <f>'Prob 3 - Income Statement'!C10/'Prob 3 - Income Statement'!C$5</f>
        <v>0.42615308641975308</v>
      </c>
      <c r="D10" s="42"/>
      <c r="E10" s="42"/>
      <c r="F10" s="42"/>
    </row>
    <row r="11" spans="1:6">
      <c r="A11" s="35" t="s">
        <v>8</v>
      </c>
      <c r="B11" s="105">
        <f>'Prob 3 - Income Statement'!B11/'Prob 3 - Income Statement'!B$5</f>
        <v>3.6347787037893098E-3</v>
      </c>
      <c r="C11" s="105">
        <f>'Prob 3 - Income Statement'!C11/'Prob 3 - Income Statement'!C$5</f>
        <v>3.5983539094650205E-3</v>
      </c>
      <c r="D11" s="35"/>
      <c r="E11" s="35"/>
      <c r="F11" s="35"/>
    </row>
    <row r="12" spans="1:6" s="43" customFormat="1">
      <c r="A12" s="41" t="s">
        <v>9</v>
      </c>
      <c r="B12" s="102">
        <f>'Prob 3 - Income Statement'!B12/'Prob 3 - Income Statement'!B$5</f>
        <v>0.42455060557632113</v>
      </c>
      <c r="C12" s="102">
        <f>'Prob 3 - Income Statement'!C12/'Prob 3 - Income Statement'!C$5</f>
        <v>0.42255473251028808</v>
      </c>
      <c r="D12" s="42"/>
      <c r="E12" s="42"/>
      <c r="F12" s="42"/>
    </row>
    <row r="13" spans="1:6">
      <c r="A13" s="35" t="s">
        <v>10</v>
      </c>
      <c r="B13" s="103">
        <f>'Prob 3 - Income Statement'!B13/'Prob 3 - Income Statement'!B$5</f>
        <v>0.10613765139408028</v>
      </c>
      <c r="C13" s="103">
        <f>'Prob 3 - Income Statement'!C13/'Prob 3 - Income Statement'!C$5</f>
        <v>0.10563868312757202</v>
      </c>
      <c r="D13" s="35"/>
      <c r="E13" s="35"/>
      <c r="F13" s="35"/>
    </row>
    <row r="14" spans="1:6" s="43" customFormat="1" ht="16.5" thickBot="1">
      <c r="A14" s="41" t="s">
        <v>11</v>
      </c>
      <c r="B14" s="106">
        <f>'Prob 3 - Income Statement'!B14/'Prob 3 - Income Statement'!B$5</f>
        <v>0.3184129541822408</v>
      </c>
      <c r="C14" s="106">
        <f>'Prob 3 - Income Statement'!C14/'Prob 3 - Income Statement'!C$5</f>
        <v>0.31691604938271606</v>
      </c>
      <c r="D14" s="42"/>
      <c r="E14" s="42"/>
      <c r="F14" s="42"/>
    </row>
    <row r="15" spans="1:6" ht="16.5" thickTop="1">
      <c r="A15" s="35"/>
      <c r="B15" s="45"/>
      <c r="C15" s="45"/>
      <c r="D15" s="35"/>
      <c r="E15" s="35"/>
      <c r="F15" s="35"/>
    </row>
    <row r="16" spans="1:6">
      <c r="A16" s="35"/>
      <c r="B16" s="35"/>
      <c r="C16" s="35"/>
      <c r="D16" s="35"/>
      <c r="E16"/>
      <c r="F16" s="35"/>
    </row>
    <row r="17" spans="1:6">
      <c r="A17" s="35"/>
      <c r="B17" s="50"/>
      <c r="C17" s="35"/>
      <c r="D17" s="35"/>
      <c r="E17" s="35"/>
      <c r="F17" s="35"/>
    </row>
    <row r="18" spans="1:6">
      <c r="A18" s="35"/>
      <c r="B18" s="35"/>
      <c r="C18" s="35"/>
      <c r="D18" s="35"/>
      <c r="E18" s="35"/>
      <c r="F18" s="35"/>
    </row>
    <row r="19" spans="1:6">
      <c r="A19" s="35"/>
      <c r="B19" s="35"/>
      <c r="C19" s="35"/>
      <c r="D19" s="35"/>
      <c r="E19" s="35"/>
      <c r="F19" s="35"/>
    </row>
    <row r="20" spans="1:6">
      <c r="A20" s="35"/>
      <c r="B20" s="35"/>
      <c r="C20" s="35"/>
      <c r="D20" s="35"/>
      <c r="E20" s="35"/>
      <c r="F20" s="35"/>
    </row>
    <row r="21" spans="1:6">
      <c r="A21" s="35"/>
      <c r="B21" s="35"/>
      <c r="C21" s="35"/>
      <c r="D21" s="35"/>
      <c r="E21" s="35"/>
      <c r="F21" s="35"/>
    </row>
    <row r="22" spans="1:6">
      <c r="A22" s="35"/>
      <c r="B22" s="35"/>
      <c r="C22" s="35"/>
      <c r="D22" s="35"/>
      <c r="E22" s="35"/>
      <c r="F22" s="35"/>
    </row>
    <row r="23" spans="1:6">
      <c r="A23" s="35"/>
      <c r="B23" s="35"/>
      <c r="C23" s="35"/>
      <c r="D23" s="35"/>
      <c r="E23" s="35"/>
      <c r="F23" s="35"/>
    </row>
    <row r="24" spans="1:6">
      <c r="A24" s="35"/>
      <c r="B24" s="35"/>
      <c r="C24" s="35"/>
      <c r="D24" s="35"/>
      <c r="E24" s="35"/>
      <c r="F24" s="35"/>
    </row>
    <row r="25" spans="1:6">
      <c r="A25" s="35"/>
      <c r="B25" s="35"/>
      <c r="C25" s="35"/>
      <c r="D25" s="35"/>
      <c r="E25" s="35"/>
      <c r="F25" s="35"/>
    </row>
    <row r="26" spans="1:6">
      <c r="A26" s="35"/>
      <c r="B26" s="35"/>
      <c r="C26" s="35"/>
      <c r="D26" s="35"/>
      <c r="E26" s="35"/>
      <c r="F26" s="35"/>
    </row>
    <row r="27" spans="1:6">
      <c r="A27" s="35"/>
      <c r="B27" s="35"/>
      <c r="C27" s="35"/>
      <c r="D27" s="35"/>
      <c r="E27" s="35"/>
      <c r="F27" s="35"/>
    </row>
    <row r="28" spans="1:6">
      <c r="A28" s="35"/>
      <c r="B28" s="35"/>
      <c r="C28" s="35"/>
      <c r="D28" s="35"/>
      <c r="E28" s="35"/>
      <c r="F28" s="35"/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34"/>
  <sheetViews>
    <sheetView zoomScaleNormal="100" workbookViewId="0">
      <selection activeCell="C26" sqref="C26"/>
    </sheetView>
  </sheetViews>
  <sheetFormatPr defaultColWidth="10.28515625" defaultRowHeight="12.75"/>
  <cols>
    <col min="1" max="1" width="44.5703125" style="52" bestFit="1" customWidth="1"/>
    <col min="2" max="3" width="13.28515625" style="52" bestFit="1" customWidth="1"/>
    <col min="4" max="5" width="10.28515625" style="52" customWidth="1"/>
    <col min="6" max="7" width="10.28515625" style="52"/>
    <col min="8" max="8" width="14" style="52" bestFit="1" customWidth="1"/>
    <col min="9" max="16384" width="10.28515625" style="52"/>
  </cols>
  <sheetData>
    <row r="1" spans="1:6" ht="14.25">
      <c r="A1" s="34" t="str">
        <f>'Prob 3 - Income Statement'!A1</f>
        <v>New Smyrna Surf Shop</v>
      </c>
      <c r="B1" s="34"/>
      <c r="C1" s="34"/>
      <c r="D1" s="51"/>
      <c r="E1" s="51"/>
      <c r="F1" s="51"/>
    </row>
    <row r="2" spans="1:6" ht="14.25">
      <c r="A2" s="34" t="s">
        <v>68</v>
      </c>
      <c r="B2" s="34"/>
      <c r="C2" s="34"/>
      <c r="D2" s="51"/>
      <c r="E2" s="51"/>
      <c r="F2" s="51"/>
    </row>
    <row r="3" spans="1:6" ht="15" thickBot="1">
      <c r="A3" s="34" t="str">
        <f>'Prob 3 - Income Statement'!A3</f>
        <v>For the Years 2019 and 2020</v>
      </c>
      <c r="B3" s="34"/>
      <c r="C3" s="34"/>
      <c r="D3" s="51"/>
      <c r="E3" s="51"/>
      <c r="F3" s="51"/>
    </row>
    <row r="4" spans="1:6" ht="15.75" thickBot="1">
      <c r="A4" s="53"/>
      <c r="B4" s="54">
        <f>'Prob 3 - Income Statement'!B4</f>
        <v>2020</v>
      </c>
      <c r="C4" s="54">
        <f>'Prob 3 - Income Statement'!C4</f>
        <v>2019</v>
      </c>
      <c r="D4"/>
      <c r="E4" s="35"/>
      <c r="F4" s="51"/>
    </row>
    <row r="5" spans="1:6" ht="15">
      <c r="A5" s="35" t="s">
        <v>18</v>
      </c>
      <c r="B5" s="109">
        <f>'Prob 3 - Balance Sheet'!B5/'Prob 3 - Balance Sheet'!B$12</f>
        <v>0.18046290637722825</v>
      </c>
      <c r="C5" s="114">
        <f>'Prob 3 - Balance Sheet'!C5/'Prob 3 - Balance Sheet'!C$12</f>
        <v>0.26965553977272727</v>
      </c>
      <c r="D5"/>
      <c r="E5" s="55"/>
      <c r="F5" s="51"/>
    </row>
    <row r="6" spans="1:6" ht="15">
      <c r="A6" s="35" t="s">
        <v>69</v>
      </c>
      <c r="B6" s="110">
        <f>'Prob 3 - Balance Sheet'!B6/'Prob 3 - Balance Sheet'!B$12</f>
        <v>0.25411649265357766</v>
      </c>
      <c r="C6" s="110">
        <f>'Prob 3 - Balance Sheet'!C6/'Prob 3 - Balance Sheet'!C$12</f>
        <v>0.32448508522727271</v>
      </c>
      <c r="D6"/>
      <c r="E6" s="55"/>
      <c r="F6" s="51"/>
    </row>
    <row r="7" spans="1:6" ht="15">
      <c r="A7" s="35" t="s">
        <v>70</v>
      </c>
      <c r="B7" s="111">
        <f>'Prob 3 - Balance Sheet'!B7/'Prob 3 - Balance Sheet'!B$12</f>
        <v>0.18561874349064805</v>
      </c>
      <c r="C7" s="111">
        <f>'Prob 3 - Balance Sheet'!C7/'Prob 3 - Balance Sheet'!C$12</f>
        <v>0.23595525568181819</v>
      </c>
      <c r="D7"/>
      <c r="E7" s="55"/>
      <c r="F7" s="51"/>
    </row>
    <row r="8" spans="1:6" ht="15">
      <c r="A8" s="56" t="s">
        <v>22</v>
      </c>
      <c r="B8" s="110">
        <f>'Prob 3 - Balance Sheet'!B8/'Prob 3 - Balance Sheet'!B$12</f>
        <v>0.620198142521454</v>
      </c>
      <c r="C8" s="110">
        <f>'Prob 3 - Balance Sheet'!C8/'Prob 3 - Balance Sheet'!C$12</f>
        <v>0.83009588068181817</v>
      </c>
      <c r="D8"/>
      <c r="E8" s="55"/>
      <c r="F8" s="51"/>
    </row>
    <row r="9" spans="1:6" ht="15">
      <c r="A9" s="35" t="s">
        <v>71</v>
      </c>
      <c r="B9" s="110">
        <f>'Prob 3 - Balance Sheet'!B9/'Prob 3 - Balance Sheet'!B$12</f>
        <v>0.50581430378984149</v>
      </c>
      <c r="C9" s="110">
        <f>'Prob 3 - Balance Sheet'!C9/'Prob 3 - Balance Sheet'!C$12</f>
        <v>0.30292968749999999</v>
      </c>
      <c r="D9"/>
      <c r="E9" s="55"/>
      <c r="F9" s="51"/>
    </row>
    <row r="10" spans="1:6" ht="15">
      <c r="A10" s="57" t="s">
        <v>72</v>
      </c>
      <c r="B10" s="111">
        <f>'Prob 3 - Balance Sheet'!B10/'Prob 3 - Balance Sheet'!B$12</f>
        <v>0.12601244631129549</v>
      </c>
      <c r="C10" s="111">
        <f>'Prob 3 - Balance Sheet'!C10/'Prob 3 - Balance Sheet'!C$12</f>
        <v>0.13302556818181818</v>
      </c>
      <c r="D10"/>
      <c r="E10" s="55"/>
      <c r="F10" s="51"/>
    </row>
    <row r="11" spans="1:6" ht="15">
      <c r="A11" s="56" t="s">
        <v>73</v>
      </c>
      <c r="B11" s="111">
        <f>'Prob 3 - Balance Sheet'!B11/'Prob 3 - Balance Sheet'!B$12</f>
        <v>0.37980185747854606</v>
      </c>
      <c r="C11" s="111">
        <f>'Prob 3 - Balance Sheet'!C11/'Prob 3 - Balance Sheet'!C$12</f>
        <v>0.16990411931818181</v>
      </c>
      <c r="D11"/>
      <c r="E11" s="55"/>
      <c r="F11" s="51"/>
    </row>
    <row r="12" spans="1:6" ht="15.75" thickBot="1">
      <c r="A12" s="58" t="s">
        <v>74</v>
      </c>
      <c r="B12" s="112">
        <f>'Prob 3 - Balance Sheet'!B12/'Prob 3 - Balance Sheet'!B$12</f>
        <v>1</v>
      </c>
      <c r="C12" s="112">
        <f>'Prob 3 - Balance Sheet'!C12/'Prob 3 - Balance Sheet'!C$12</f>
        <v>1</v>
      </c>
      <c r="D12"/>
      <c r="E12" s="55"/>
      <c r="F12" s="51"/>
    </row>
    <row r="13" spans="1:6" ht="15.75" thickTop="1">
      <c r="A13" s="35"/>
      <c r="B13" s="113"/>
      <c r="C13" s="113"/>
      <c r="D13"/>
      <c r="E13" s="51"/>
      <c r="F13" s="51"/>
    </row>
    <row r="14" spans="1:6" ht="15">
      <c r="A14" s="35" t="s">
        <v>75</v>
      </c>
      <c r="B14" s="114">
        <f>'Prob 3 - Balance Sheet'!B14/'Prob 3 - Balance Sheet'!B$12</f>
        <v>0.12028852030057068</v>
      </c>
      <c r="C14" s="114">
        <f>'Prob 3 - Balance Sheet'!C14/'Prob 3 - Balance Sheet'!C$12</f>
        <v>0.21992187499999999</v>
      </c>
      <c r="D14"/>
      <c r="E14"/>
      <c r="F14" s="51"/>
    </row>
    <row r="15" spans="1:6" ht="15">
      <c r="A15" s="35" t="s">
        <v>76</v>
      </c>
      <c r="B15" s="111">
        <f>'Prob 3 - Balance Sheet'!B15/'Prob 3 - Balance Sheet'!B$12</f>
        <v>2.6252592981519895E-2</v>
      </c>
      <c r="C15" s="111">
        <f>'Prob 3 - Balance Sheet'!C15/'Prob 3 - Balance Sheet'!C$12</f>
        <v>0.10786576704545454</v>
      </c>
      <c r="D15"/>
      <c r="E15" s="55"/>
      <c r="F15" s="51"/>
    </row>
    <row r="16" spans="1:6" ht="15">
      <c r="A16" s="56" t="s">
        <v>30</v>
      </c>
      <c r="B16" s="110">
        <f>'Prob 3 - Balance Sheet'!B16/'Prob 3 - Balance Sheet'!B$12</f>
        <v>0.14654111328209057</v>
      </c>
      <c r="C16" s="110">
        <f>'Prob 3 - Balance Sheet'!C16/'Prob 3 - Balance Sheet'!C$12</f>
        <v>0.32778764204545452</v>
      </c>
      <c r="D16"/>
      <c r="E16" s="55"/>
      <c r="F16" s="51"/>
    </row>
    <row r="17" spans="1:8" ht="15">
      <c r="A17" s="35" t="s">
        <v>77</v>
      </c>
      <c r="B17" s="111">
        <f>'Prob 3 - Balance Sheet'!B17/'Prob 3 - Balance Sheet'!B$12</f>
        <v>0.10436481636096025</v>
      </c>
      <c r="C17" s="111">
        <f>'Prob 3 - Balance Sheet'!C17/'Prob 3 - Balance Sheet'!C$12</f>
        <v>0.20188210227272727</v>
      </c>
      <c r="D17"/>
      <c r="E17" s="55"/>
      <c r="F17" s="51"/>
    </row>
    <row r="18" spans="1:8" ht="15">
      <c r="A18" s="56" t="s">
        <v>32</v>
      </c>
      <c r="B18" s="110">
        <f>'Prob 3 - Balance Sheet'!B18/'Prob 3 - Balance Sheet'!B$12</f>
        <v>0.25090592964305081</v>
      </c>
      <c r="C18" s="110">
        <f>'Prob 3 - Balance Sheet'!C18/'Prob 3 - Balance Sheet'!C$12</f>
        <v>0.52966974431818181</v>
      </c>
      <c r="D18"/>
      <c r="E18" s="55"/>
      <c r="F18" s="51"/>
    </row>
    <row r="19" spans="1:8" ht="15">
      <c r="A19" s="35" t="s">
        <v>78</v>
      </c>
      <c r="B19" s="110">
        <f>'Prob 3 - Balance Sheet'!B19/'Prob 3 - Balance Sheet'!B$12</f>
        <v>8.7150001291111126E-2</v>
      </c>
      <c r="C19" s="110">
        <f>'Prob 3 - Balance Sheet'!C19/'Prob 3 - Balance Sheet'!C$12</f>
        <v>0.17977627840909091</v>
      </c>
      <c r="D19"/>
      <c r="E19" s="55"/>
      <c r="F19" s="51"/>
    </row>
    <row r="20" spans="1:8" ht="15">
      <c r="A20" s="35" t="s">
        <v>79</v>
      </c>
      <c r="B20" s="110">
        <f>'Prob 3 - Balance Sheet'!B20/'Prob 3 - Balance Sheet'!B$12</f>
        <v>8.7193038328785746E-3</v>
      </c>
      <c r="C20" s="110">
        <f>'Prob 3 - Balance Sheet'!C20/'Prob 3 - Balance Sheet'!C$12</f>
        <v>1.7986505681818182E-2</v>
      </c>
      <c r="D20"/>
      <c r="E20" s="55"/>
      <c r="F20" s="51"/>
    </row>
    <row r="21" spans="1:8" ht="15">
      <c r="A21" s="35" t="s">
        <v>80</v>
      </c>
      <c r="B21" s="111">
        <f>'Prob 3 - Balance Sheet'!B21/'Prob 3 - Balance Sheet'!B$12</f>
        <v>0.65322476523295947</v>
      </c>
      <c r="C21" s="111">
        <f>'Prob 3 - Balance Sheet'!C21/'Prob 3 - Balance Sheet'!C$12</f>
        <v>0.27256747159090911</v>
      </c>
      <c r="D21"/>
      <c r="E21" s="55"/>
      <c r="F21" s="51"/>
      <c r="H21" s="60"/>
    </row>
    <row r="22" spans="1:8" ht="15">
      <c r="A22" s="56" t="s">
        <v>81</v>
      </c>
      <c r="B22" s="115">
        <f>'Prob 3 - Balance Sheet'!B22/'Prob 3 - Balance Sheet'!B$12</f>
        <v>0.74909407035694919</v>
      </c>
      <c r="C22" s="115">
        <f>'Prob 3 - Balance Sheet'!C22/'Prob 3 - Balance Sheet'!C$12</f>
        <v>0.47033025568181819</v>
      </c>
      <c r="D22"/>
      <c r="E22" s="55"/>
      <c r="F22" s="51"/>
    </row>
    <row r="23" spans="1:8" ht="15.75" thickBot="1">
      <c r="A23" s="58" t="s">
        <v>82</v>
      </c>
      <c r="B23" s="112">
        <f>'Prob 3 - Balance Sheet'!B23/'Prob 3 - Balance Sheet'!B$12</f>
        <v>1</v>
      </c>
      <c r="C23" s="112">
        <f>'Prob 3 - Balance Sheet'!C23/'Prob 3 - Balance Sheet'!C$12</f>
        <v>1</v>
      </c>
      <c r="D23"/>
      <c r="E23" s="55"/>
      <c r="F23" s="51"/>
    </row>
    <row r="24" spans="1:8" ht="15.75" thickTop="1">
      <c r="A24" s="51"/>
      <c r="B24" s="107"/>
      <c r="C24" s="107"/>
      <c r="D24"/>
      <c r="E24" s="51"/>
      <c r="F24" s="51"/>
    </row>
    <row r="25" spans="1:8" s="36" customFormat="1" ht="15.75">
      <c r="A25" s="42" t="s">
        <v>12</v>
      </c>
      <c r="B25" s="108"/>
      <c r="C25" s="108"/>
      <c r="D25"/>
      <c r="E25" s="35"/>
      <c r="F25" s="35"/>
    </row>
    <row r="26" spans="1:8" s="36" customFormat="1" ht="15.75">
      <c r="A26" s="46" t="s">
        <v>65</v>
      </c>
      <c r="B26" s="61">
        <f>C26</f>
        <v>10000</v>
      </c>
      <c r="C26" s="61">
        <f>'Prob 3 - Balance Sheet'!C26</f>
        <v>10000</v>
      </c>
      <c r="D26"/>
      <c r="E26" s="35"/>
      <c r="F26" s="35"/>
    </row>
    <row r="27" spans="1:8" ht="14.25">
      <c r="A27" s="51"/>
      <c r="B27" s="51"/>
      <c r="C27" s="51"/>
      <c r="D27" s="51"/>
      <c r="E27" s="51"/>
      <c r="F27" s="51"/>
    </row>
    <row r="28" spans="1:8" ht="14.25">
      <c r="A28" s="51"/>
      <c r="B28" s="51"/>
      <c r="C28" s="51"/>
      <c r="D28" s="51"/>
      <c r="E28" s="51"/>
      <c r="F28" s="51"/>
    </row>
    <row r="29" spans="1:8" ht="14.25">
      <c r="A29" s="51"/>
      <c r="B29" s="51"/>
      <c r="C29" s="51"/>
      <c r="D29" s="51"/>
      <c r="E29" s="51"/>
      <c r="F29" s="51"/>
    </row>
    <row r="30" spans="1:8" ht="14.25">
      <c r="A30" s="51"/>
      <c r="B30" s="51"/>
      <c r="C30" s="51"/>
      <c r="D30" s="51"/>
      <c r="E30" s="51"/>
      <c r="F30" s="51"/>
    </row>
    <row r="31" spans="1:8" ht="14.25">
      <c r="A31" s="51"/>
      <c r="B31" s="51"/>
      <c r="C31" s="51"/>
      <c r="D31" s="51"/>
      <c r="E31" s="51"/>
      <c r="F31" s="51"/>
    </row>
    <row r="32" spans="1:8" ht="14.25">
      <c r="A32" s="51"/>
      <c r="B32" s="51"/>
      <c r="C32" s="51"/>
      <c r="D32" s="51"/>
      <c r="E32" s="51"/>
      <c r="F32" s="51"/>
    </row>
    <row r="33" spans="1:6" ht="14.25">
      <c r="A33" s="51"/>
      <c r="B33" s="51"/>
      <c r="C33" s="51"/>
      <c r="D33" s="51"/>
      <c r="E33" s="51"/>
      <c r="F33" s="51"/>
    </row>
    <row r="34" spans="1:6" ht="14.25">
      <c r="A34" s="51"/>
      <c r="B34" s="51"/>
      <c r="C34" s="51"/>
      <c r="D34" s="51"/>
      <c r="E34" s="51"/>
      <c r="F34" s="51"/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9"/>
  <sheetViews>
    <sheetView workbookViewId="0"/>
  </sheetViews>
  <sheetFormatPr defaultRowHeight="15"/>
  <cols>
    <col min="1" max="1" width="39.140625" bestFit="1" customWidth="1"/>
    <col min="2" max="4" width="9.7109375" bestFit="1" customWidth="1"/>
    <col min="5" max="5" width="8.7109375" bestFit="1" customWidth="1"/>
  </cols>
  <sheetData>
    <row r="1" spans="1:5">
      <c r="A1" s="117" t="s">
        <v>105</v>
      </c>
      <c r="B1" s="2"/>
      <c r="C1" s="2"/>
      <c r="D1" s="2"/>
      <c r="E1" s="2"/>
    </row>
    <row r="2" spans="1:5">
      <c r="A2" s="117" t="s">
        <v>106</v>
      </c>
      <c r="B2" s="2"/>
      <c r="C2" s="2"/>
      <c r="D2" s="2"/>
      <c r="E2" s="2"/>
    </row>
    <row r="3" spans="1:5" ht="15.75" thickBot="1">
      <c r="A3" s="117" t="str">
        <f>"For the Years "&amp;TEXT(E4,"yyyy")&amp;" to "&amp;TEXT(B4,"yyyy")</f>
        <v>For the Years 2013 to 2016</v>
      </c>
      <c r="B3" s="2"/>
      <c r="C3" s="2"/>
      <c r="D3" s="2"/>
      <c r="E3" s="2"/>
    </row>
    <row r="4" spans="1:5" ht="16.5" thickTop="1" thickBot="1">
      <c r="A4" s="118"/>
      <c r="B4" s="122">
        <v>42551</v>
      </c>
      <c r="C4" s="122">
        <v>42185</v>
      </c>
      <c r="D4" s="122">
        <v>41820</v>
      </c>
      <c r="E4" s="122">
        <v>41455</v>
      </c>
    </row>
    <row r="5" spans="1:5" ht="15.75" thickTop="1">
      <c r="A5" t="s">
        <v>62</v>
      </c>
      <c r="B5" s="119">
        <v>11667.8</v>
      </c>
      <c r="C5" s="119">
        <v>10938.5</v>
      </c>
      <c r="D5" s="119">
        <v>10226.4</v>
      </c>
      <c r="E5" s="119">
        <v>9442</v>
      </c>
    </row>
    <row r="6" spans="1:5">
      <c r="A6" t="s">
        <v>97</v>
      </c>
      <c r="B6" s="120">
        <v>6628.7</v>
      </c>
      <c r="C6" s="120">
        <v>6220.7</v>
      </c>
      <c r="D6" s="120">
        <v>5842</v>
      </c>
      <c r="E6" s="120">
        <v>5380.2</v>
      </c>
    </row>
    <row r="7" spans="1:5">
      <c r="A7" t="s">
        <v>3</v>
      </c>
      <c r="B7" s="119">
        <f>B5-B6</f>
        <v>5039.0999999999995</v>
      </c>
      <c r="C7" s="119">
        <f t="shared" ref="C7:E7" si="0">C5-C6</f>
        <v>4717.8</v>
      </c>
      <c r="D7" s="119">
        <f t="shared" si="0"/>
        <v>4384.3999999999996</v>
      </c>
      <c r="E7" s="119">
        <f t="shared" si="0"/>
        <v>4061.8</v>
      </c>
    </row>
    <row r="8" spans="1:5">
      <c r="A8" t="s">
        <v>98</v>
      </c>
      <c r="B8" s="119">
        <v>2637</v>
      </c>
      <c r="C8" s="119">
        <v>2496.9</v>
      </c>
      <c r="D8" s="119">
        <v>2370.3000000000002</v>
      </c>
      <c r="E8" s="119">
        <v>2200.4</v>
      </c>
    </row>
    <row r="9" spans="1:5">
      <c r="A9" t="s">
        <v>99</v>
      </c>
      <c r="B9" s="119">
        <v>211.6</v>
      </c>
      <c r="C9" s="119">
        <v>206.9</v>
      </c>
      <c r="D9" s="119">
        <v>199</v>
      </c>
      <c r="E9" s="119">
        <v>193.9</v>
      </c>
    </row>
    <row r="10" spans="1:5">
      <c r="A10" t="s">
        <v>100</v>
      </c>
      <c r="B10" s="120">
        <v>-29.1</v>
      </c>
      <c r="C10" s="120">
        <v>-1.4</v>
      </c>
      <c r="D10" s="120">
        <v>0</v>
      </c>
      <c r="E10" s="120">
        <v>42.7</v>
      </c>
    </row>
    <row r="11" spans="1:5">
      <c r="A11" t="s">
        <v>101</v>
      </c>
      <c r="B11" s="119">
        <f>B7-SUM(B8:B10)</f>
        <v>2219.5999999999995</v>
      </c>
      <c r="C11" s="119">
        <f t="shared" ref="C11:E11" si="1">C7-SUM(C8:C10)</f>
        <v>2015.4</v>
      </c>
      <c r="D11" s="119">
        <f t="shared" si="1"/>
        <v>1815.0999999999995</v>
      </c>
      <c r="E11" s="119">
        <f t="shared" si="1"/>
        <v>1624.8000000000002</v>
      </c>
    </row>
    <row r="12" spans="1:5">
      <c r="A12" t="s">
        <v>102</v>
      </c>
      <c r="B12" s="120">
        <v>13.9</v>
      </c>
      <c r="C12" s="120">
        <v>0</v>
      </c>
      <c r="D12" s="120">
        <v>0</v>
      </c>
      <c r="E12" s="120">
        <v>2.9</v>
      </c>
    </row>
    <row r="13" spans="1:5">
      <c r="A13" t="s">
        <v>103</v>
      </c>
      <c r="B13" s="119">
        <f>B11+B12</f>
        <v>2233.4999999999995</v>
      </c>
      <c r="C13" s="119">
        <f t="shared" ref="C13:E13" si="2">C11+C12</f>
        <v>2015.4</v>
      </c>
      <c r="D13" s="119">
        <f t="shared" si="2"/>
        <v>1815.0999999999995</v>
      </c>
      <c r="E13" s="119">
        <f t="shared" si="2"/>
        <v>1627.7000000000003</v>
      </c>
    </row>
    <row r="14" spans="1:5" ht="15.75" thickBot="1">
      <c r="A14" t="s">
        <v>104</v>
      </c>
      <c r="B14" s="121">
        <v>1493.4</v>
      </c>
      <c r="C14" s="121">
        <v>1376.5</v>
      </c>
      <c r="D14" s="121">
        <v>1242.5999999999999</v>
      </c>
      <c r="E14" s="121">
        <v>1122.2</v>
      </c>
    </row>
    <row r="15" spans="1:5" ht="15.75" thickTop="1">
      <c r="B15" s="119"/>
      <c r="C15" s="119"/>
      <c r="D15" s="119"/>
      <c r="E15" s="119"/>
    </row>
    <row r="16" spans="1:5">
      <c r="B16" s="119"/>
      <c r="C16" s="119"/>
      <c r="D16" s="119"/>
      <c r="E16" s="119"/>
    </row>
    <row r="17" spans="2:5">
      <c r="B17" s="119"/>
      <c r="C17" s="119"/>
      <c r="D17" s="119"/>
      <c r="E17" s="119"/>
    </row>
    <row r="18" spans="2:5">
      <c r="B18" s="119"/>
      <c r="C18" s="119"/>
      <c r="D18" s="119"/>
      <c r="E18" s="119"/>
    </row>
    <row r="19" spans="2:5">
      <c r="B19" s="119"/>
      <c r="C19" s="119"/>
      <c r="D19" s="119"/>
      <c r="E19" s="119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31"/>
  <sheetViews>
    <sheetView workbookViewId="0"/>
  </sheetViews>
  <sheetFormatPr defaultRowHeight="15"/>
  <cols>
    <col min="1" max="1" width="41.85546875" bestFit="1" customWidth="1"/>
    <col min="2" max="5" width="15.85546875" bestFit="1" customWidth="1"/>
  </cols>
  <sheetData>
    <row r="1" spans="1:8">
      <c r="A1" s="117" t="str">
        <f>'Internet Ex IS'!A1</f>
        <v>Automatic Data Processing</v>
      </c>
      <c r="B1" s="2"/>
      <c r="C1" s="2"/>
      <c r="D1" s="2"/>
      <c r="E1" s="2"/>
    </row>
    <row r="2" spans="1:8">
      <c r="A2" s="117" t="s">
        <v>124</v>
      </c>
      <c r="B2" s="2"/>
      <c r="C2" s="2"/>
      <c r="D2" s="2"/>
      <c r="E2" s="2"/>
    </row>
    <row r="3" spans="1:8" ht="15.75" thickBot="1">
      <c r="A3" s="117" t="str">
        <f>"For the Years Ending "&amp;TEXT(E4,"mmmm dd")&amp;" "&amp;TEXT(E4,"yyyy")&amp;" to "&amp;TEXT(B4,"yyyy")</f>
        <v>For the Years Ending June 30 2013 to 2016</v>
      </c>
      <c r="B3" s="2"/>
      <c r="C3" s="2"/>
      <c r="D3" s="2"/>
      <c r="E3" s="2"/>
    </row>
    <row r="4" spans="1:8" ht="15.75" thickBot="1">
      <c r="A4" s="123"/>
      <c r="B4" s="124">
        <f>'Internet Ex IS'!B4</f>
        <v>42551</v>
      </c>
      <c r="C4" s="124">
        <f>'Internet Ex IS'!C4</f>
        <v>42185</v>
      </c>
      <c r="D4" s="124">
        <f>'Internet Ex IS'!D4</f>
        <v>41820</v>
      </c>
      <c r="E4" s="124">
        <f>'Internet Ex IS'!E4</f>
        <v>41455</v>
      </c>
    </row>
    <row r="5" spans="1:8">
      <c r="A5" t="s">
        <v>107</v>
      </c>
      <c r="B5" s="7">
        <v>3191.1</v>
      </c>
      <c r="C5" s="7">
        <v>1639.3</v>
      </c>
      <c r="D5" s="7">
        <v>1584</v>
      </c>
      <c r="E5" s="7">
        <v>1699.1</v>
      </c>
    </row>
    <row r="6" spans="1:8">
      <c r="A6" t="s">
        <v>108</v>
      </c>
      <c r="B6" s="7">
        <v>23.5</v>
      </c>
      <c r="C6" s="7">
        <v>26.6</v>
      </c>
      <c r="D6" s="7">
        <v>2032.2</v>
      </c>
      <c r="E6" s="7">
        <v>28</v>
      </c>
    </row>
    <row r="7" spans="1:8">
      <c r="A7" t="s">
        <v>109</v>
      </c>
      <c r="B7" s="7">
        <v>1742.8</v>
      </c>
      <c r="C7" s="7">
        <v>1546.9</v>
      </c>
      <c r="D7" s="7">
        <v>1498.8</v>
      </c>
      <c r="E7" s="7">
        <v>1595.3</v>
      </c>
    </row>
    <row r="8" spans="1:8">
      <c r="A8" t="s">
        <v>110</v>
      </c>
      <c r="B8" s="129">
        <v>34543</v>
      </c>
      <c r="C8" s="129">
        <v>25596.400000000001</v>
      </c>
      <c r="D8" s="129">
        <v>22378</v>
      </c>
      <c r="E8" s="129">
        <v>22892.1</v>
      </c>
    </row>
    <row r="9" spans="1:8">
      <c r="A9" s="125" t="s">
        <v>22</v>
      </c>
      <c r="B9" s="126">
        <f>SUM(B5:B8)</f>
        <v>39500.400000000001</v>
      </c>
      <c r="C9" s="126">
        <f t="shared" ref="C9:E9" si="0">SUM(C5:C8)</f>
        <v>28809.200000000001</v>
      </c>
      <c r="D9" s="126">
        <f t="shared" si="0"/>
        <v>27493</v>
      </c>
      <c r="E9" s="126">
        <f t="shared" si="0"/>
        <v>26214.5</v>
      </c>
      <c r="H9" s="7"/>
    </row>
    <row r="10" spans="1:8">
      <c r="A10" t="s">
        <v>111</v>
      </c>
      <c r="B10" s="7">
        <v>1840.8</v>
      </c>
      <c r="C10" s="7">
        <v>1776.4</v>
      </c>
      <c r="D10" s="7">
        <v>1718.7</v>
      </c>
      <c r="E10" s="7">
        <v>2040.7</v>
      </c>
      <c r="H10" s="7"/>
    </row>
    <row r="11" spans="1:8">
      <c r="A11" t="s">
        <v>112</v>
      </c>
      <c r="B11" s="7">
        <v>-1155.8</v>
      </c>
      <c r="C11" s="7">
        <v>-1103.7</v>
      </c>
      <c r="D11" s="7">
        <v>-1051.5999999999999</v>
      </c>
      <c r="E11" s="7">
        <v>-1312.1</v>
      </c>
      <c r="H11" s="7"/>
    </row>
    <row r="12" spans="1:8">
      <c r="A12" s="79" t="s">
        <v>125</v>
      </c>
      <c r="B12" s="7">
        <v>27.1</v>
      </c>
      <c r="C12" s="7">
        <v>32.200000000000003</v>
      </c>
      <c r="D12" s="7">
        <v>155.4</v>
      </c>
      <c r="E12" s="7">
        <v>138.69999999999999</v>
      </c>
      <c r="H12" s="7"/>
    </row>
    <row r="13" spans="1:8">
      <c r="A13" t="s">
        <v>113</v>
      </c>
      <c r="B13" s="7">
        <v>1682</v>
      </c>
      <c r="C13" s="7">
        <v>1793.5</v>
      </c>
      <c r="D13" s="7">
        <v>1883.5</v>
      </c>
      <c r="E13" s="7">
        <v>3039.2</v>
      </c>
      <c r="H13" s="7"/>
    </row>
    <row r="14" spans="1:8">
      <c r="A14" t="s">
        <v>114</v>
      </c>
      <c r="B14" s="7">
        <v>534.20000000000005</v>
      </c>
      <c r="C14" s="7">
        <v>503.2</v>
      </c>
      <c r="D14" s="7">
        <v>491</v>
      </c>
      <c r="E14" s="7">
        <v>643.20000000000005</v>
      </c>
      <c r="H14" s="7"/>
    </row>
    <row r="15" spans="1:8">
      <c r="A15" t="s">
        <v>115</v>
      </c>
      <c r="B15" s="7">
        <v>7.8</v>
      </c>
      <c r="C15" s="7">
        <v>28.9</v>
      </c>
      <c r="D15" s="7">
        <v>54.1</v>
      </c>
      <c r="E15" s="7">
        <v>314</v>
      </c>
      <c r="H15" s="7"/>
    </row>
    <row r="16" spans="1:8">
      <c r="A16" t="s">
        <v>116</v>
      </c>
      <c r="B16" s="129">
        <v>1233.5</v>
      </c>
      <c r="C16" s="129">
        <v>1270.8</v>
      </c>
      <c r="D16" s="129">
        <v>1315.7</v>
      </c>
      <c r="E16" s="129">
        <v>1189.9000000000001</v>
      </c>
      <c r="H16" s="7"/>
    </row>
    <row r="17" spans="1:8">
      <c r="A17" s="127" t="s">
        <v>26</v>
      </c>
      <c r="B17" s="128">
        <f>SUM(B9:B16)</f>
        <v>43670</v>
      </c>
      <c r="C17" s="128">
        <f t="shared" ref="C17:E17" si="1">SUM(C9:C16)</f>
        <v>33110.500000000007</v>
      </c>
      <c r="D17" s="128">
        <f t="shared" si="1"/>
        <v>32059.800000000003</v>
      </c>
      <c r="E17" s="128">
        <f t="shared" si="1"/>
        <v>32268.100000000006</v>
      </c>
    </row>
    <row r="18" spans="1:8">
      <c r="B18" s="7"/>
      <c r="C18" s="7"/>
      <c r="D18" s="7"/>
      <c r="E18" s="7"/>
      <c r="H18" s="7"/>
    </row>
    <row r="19" spans="1:8">
      <c r="A19" t="s">
        <v>28</v>
      </c>
      <c r="B19" s="7">
        <v>152.30000000000001</v>
      </c>
      <c r="C19" s="7">
        <v>194.5</v>
      </c>
      <c r="D19" s="7">
        <v>152.1</v>
      </c>
      <c r="E19" s="7">
        <v>156.5</v>
      </c>
    </row>
    <row r="20" spans="1:8">
      <c r="A20" t="s">
        <v>29</v>
      </c>
      <c r="B20" s="7">
        <v>1863.5</v>
      </c>
      <c r="C20" s="7">
        <v>1786.5</v>
      </c>
      <c r="D20" s="7">
        <v>1793.9</v>
      </c>
      <c r="E20" s="7">
        <v>1809.6</v>
      </c>
    </row>
    <row r="21" spans="1:8">
      <c r="A21" t="s">
        <v>117</v>
      </c>
      <c r="B21" s="7">
        <v>0</v>
      </c>
      <c r="C21" s="7">
        <v>0</v>
      </c>
      <c r="D21" s="7">
        <v>2173</v>
      </c>
      <c r="E21" s="7">
        <v>0</v>
      </c>
    </row>
    <row r="22" spans="1:8">
      <c r="A22" t="s">
        <v>118</v>
      </c>
      <c r="B22" s="129">
        <v>33831.599999999999</v>
      </c>
      <c r="C22" s="129">
        <v>25132.7</v>
      </c>
      <c r="D22" s="129">
        <v>20048.599999999999</v>
      </c>
      <c r="E22" s="129">
        <v>22766.7</v>
      </c>
    </row>
    <row r="23" spans="1:8">
      <c r="A23" s="125" t="s">
        <v>30</v>
      </c>
      <c r="B23" s="126">
        <f>SUM(B19:B22)</f>
        <v>35847.4</v>
      </c>
      <c r="C23" s="126">
        <f t="shared" ref="C23:E23" si="2">SUM(C19:C22)</f>
        <v>27113.7</v>
      </c>
      <c r="D23" s="126">
        <f t="shared" si="2"/>
        <v>24167.599999999999</v>
      </c>
      <c r="E23" s="126">
        <f t="shared" si="2"/>
        <v>24732.799999999999</v>
      </c>
    </row>
    <row r="24" spans="1:8">
      <c r="A24" t="s">
        <v>119</v>
      </c>
      <c r="B24" s="7">
        <v>2007.7</v>
      </c>
      <c r="C24" s="7">
        <v>9.1999999999999993</v>
      </c>
      <c r="D24" s="7">
        <v>2184.5</v>
      </c>
      <c r="E24" s="7">
        <v>14.7</v>
      </c>
    </row>
    <row r="25" spans="1:8">
      <c r="A25" t="s">
        <v>120</v>
      </c>
      <c r="B25" s="7">
        <v>251.1</v>
      </c>
      <c r="C25" s="7">
        <v>172.1</v>
      </c>
      <c r="D25" s="7">
        <v>215.9</v>
      </c>
      <c r="E25" s="7">
        <v>234.4</v>
      </c>
    </row>
    <row r="26" spans="1:8">
      <c r="A26" t="s">
        <v>121</v>
      </c>
      <c r="B26" s="129">
        <v>1082.2</v>
      </c>
      <c r="C26" s="129">
        <v>1007</v>
      </c>
      <c r="D26" s="129">
        <v>994.6</v>
      </c>
      <c r="E26" s="129">
        <v>1096.3</v>
      </c>
    </row>
    <row r="27" spans="1:8">
      <c r="A27" s="125" t="s">
        <v>32</v>
      </c>
      <c r="B27" s="126">
        <f>SUM(B23:B26)</f>
        <v>39188.399999999994</v>
      </c>
      <c r="C27" s="126">
        <v>28302</v>
      </c>
      <c r="D27" s="126">
        <v>25389.599999999999</v>
      </c>
      <c r="E27" s="126">
        <v>26078.2</v>
      </c>
    </row>
    <row r="28" spans="1:8">
      <c r="A28" s="125" t="s">
        <v>81</v>
      </c>
      <c r="B28" s="126">
        <v>4481.6000000000004</v>
      </c>
      <c r="C28" s="126">
        <v>4808.5</v>
      </c>
      <c r="D28" s="126">
        <v>6670.2</v>
      </c>
      <c r="E28" s="126">
        <v>6189.9</v>
      </c>
    </row>
    <row r="29" spans="1:8">
      <c r="A29" s="127" t="s">
        <v>122</v>
      </c>
      <c r="B29" s="128">
        <f>B27+B28</f>
        <v>43669.999999999993</v>
      </c>
      <c r="C29" s="128">
        <f>C27+C28</f>
        <v>33110.5</v>
      </c>
      <c r="D29" s="128">
        <f>D27+D28</f>
        <v>32059.8</v>
      </c>
      <c r="E29" s="128">
        <f>E27+E28</f>
        <v>32268.1</v>
      </c>
    </row>
    <row r="30" spans="1:8">
      <c r="B30" s="7"/>
      <c r="C30" s="7"/>
      <c r="D30" s="7"/>
      <c r="E30" s="7"/>
    </row>
    <row r="31" spans="1:8">
      <c r="A31" t="s">
        <v>123</v>
      </c>
      <c r="B31">
        <v>455.7</v>
      </c>
      <c r="C31">
        <v>466.4</v>
      </c>
      <c r="D31">
        <v>480.2</v>
      </c>
      <c r="E31">
        <v>482.6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9"/>
  <sheetViews>
    <sheetView workbookViewId="0"/>
  </sheetViews>
  <sheetFormatPr defaultRowHeight="15"/>
  <cols>
    <col min="1" max="1" width="39.140625" bestFit="1" customWidth="1"/>
    <col min="2" max="4" width="9.7109375" bestFit="1" customWidth="1"/>
    <col min="5" max="5" width="8.7109375" bestFit="1" customWidth="1"/>
  </cols>
  <sheetData>
    <row r="1" spans="1:5">
      <c r="A1" s="117" t="s">
        <v>105</v>
      </c>
      <c r="B1" s="2"/>
      <c r="C1" s="2"/>
      <c r="D1" s="2"/>
      <c r="E1" s="2"/>
    </row>
    <row r="2" spans="1:5">
      <c r="A2" s="117" t="s">
        <v>106</v>
      </c>
      <c r="B2" s="2"/>
      <c r="C2" s="2"/>
      <c r="D2" s="2"/>
      <c r="E2" s="2"/>
    </row>
    <row r="3" spans="1:5" ht="15.75" thickBot="1">
      <c r="A3" s="117" t="str">
        <f>"For the Years "&amp;TEXT(E4,"yyyy")&amp;" to "&amp;TEXT(B4,"yyyy")</f>
        <v>For the Years 2013 to 2016</v>
      </c>
      <c r="B3" s="2"/>
      <c r="C3" s="2"/>
      <c r="D3" s="2"/>
      <c r="E3" s="2"/>
    </row>
    <row r="4" spans="1:5" ht="16.5" thickTop="1" thickBot="1">
      <c r="A4" s="118"/>
      <c r="B4" s="122">
        <v>42551</v>
      </c>
      <c r="C4" s="122">
        <v>42185</v>
      </c>
      <c r="D4" s="122">
        <v>41820</v>
      </c>
      <c r="E4" s="122">
        <v>41455</v>
      </c>
    </row>
    <row r="5" spans="1:5" ht="15.75" thickTop="1">
      <c r="A5" t="s">
        <v>62</v>
      </c>
      <c r="B5" s="30">
        <f>'Internet Ex IS'!B5/'Internet Ex IS'!B$5</f>
        <v>1</v>
      </c>
      <c r="C5" s="131">
        <f>'Internet Ex IS'!C5/'Internet Ex IS'!C$5</f>
        <v>1</v>
      </c>
      <c r="D5" s="131">
        <f>'Internet Ex IS'!D5/'Internet Ex IS'!D$5</f>
        <v>1</v>
      </c>
      <c r="E5" s="131">
        <f>'Internet Ex IS'!E5/'Internet Ex IS'!E$5</f>
        <v>1</v>
      </c>
    </row>
    <row r="6" spans="1:5">
      <c r="A6" t="s">
        <v>97</v>
      </c>
      <c r="B6" s="130">
        <f>'Internet Ex IS'!B6/'Internet Ex IS'!B$5</f>
        <v>0.56811909700200558</v>
      </c>
      <c r="C6" s="130">
        <f>'Internet Ex IS'!C6/'Internet Ex IS'!C$5</f>
        <v>0.56869771906568545</v>
      </c>
      <c r="D6" s="130">
        <f>'Internet Ex IS'!D6/'Internet Ex IS'!D$5</f>
        <v>0.57126652585465076</v>
      </c>
      <c r="E6" s="130">
        <f>'Internet Ex IS'!E6/'Internet Ex IS'!E$5</f>
        <v>0.56981571700910827</v>
      </c>
    </row>
    <row r="7" spans="1:5">
      <c r="A7" t="s">
        <v>3</v>
      </c>
      <c r="B7" s="131">
        <f>'Internet Ex IS'!B7/'Internet Ex IS'!B$5</f>
        <v>0.43188090299799448</v>
      </c>
      <c r="C7" s="131">
        <f>'Internet Ex IS'!C7/'Internet Ex IS'!C$5</f>
        <v>0.43130228093431461</v>
      </c>
      <c r="D7" s="131">
        <f>'Internet Ex IS'!D7/'Internet Ex IS'!D$5</f>
        <v>0.42873347414534929</v>
      </c>
      <c r="E7" s="131">
        <f>'Internet Ex IS'!E7/'Internet Ex IS'!E$5</f>
        <v>0.43018428299089179</v>
      </c>
    </row>
    <row r="8" spans="1:5">
      <c r="A8" t="s">
        <v>98</v>
      </c>
      <c r="B8" s="131">
        <f>'Internet Ex IS'!B8/'Internet Ex IS'!B$5</f>
        <v>0.22600661650011142</v>
      </c>
      <c r="C8" s="131">
        <f>'Internet Ex IS'!C8/'Internet Ex IS'!C$5</f>
        <v>0.2282671298624126</v>
      </c>
      <c r="D8" s="131">
        <f>'Internet Ex IS'!D8/'Internet Ex IS'!D$5</f>
        <v>0.23178244543534385</v>
      </c>
      <c r="E8" s="131">
        <f>'Internet Ex IS'!E8/'Internet Ex IS'!E$5</f>
        <v>0.23304384664266045</v>
      </c>
    </row>
    <row r="9" spans="1:5">
      <c r="A9" t="s">
        <v>99</v>
      </c>
      <c r="B9" s="131">
        <f>'Internet Ex IS'!B9/'Internet Ex IS'!B$5</f>
        <v>1.8135381134404088E-2</v>
      </c>
      <c r="C9" s="131">
        <f>'Internet Ex IS'!C9/'Internet Ex IS'!C$5</f>
        <v>1.8914842071582026E-2</v>
      </c>
      <c r="D9" s="131">
        <f>'Internet Ex IS'!D9/'Internet Ex IS'!D$5</f>
        <v>1.945943831651412E-2</v>
      </c>
      <c r="E9" s="131">
        <f>'Internet Ex IS'!E9/'Internet Ex IS'!E$5</f>
        <v>2.0535903410294428E-2</v>
      </c>
    </row>
    <row r="10" spans="1:5">
      <c r="A10" t="s">
        <v>100</v>
      </c>
      <c r="B10" s="130">
        <f>'Internet Ex IS'!B10/'Internet Ex IS'!B$5</f>
        <v>-2.4940434357805246E-3</v>
      </c>
      <c r="C10" s="130">
        <f>'Internet Ex IS'!C10/'Internet Ex IS'!C$5</f>
        <v>-1.2798829821273483E-4</v>
      </c>
      <c r="D10" s="130">
        <f>'Internet Ex IS'!D10/'Internet Ex IS'!D$5</f>
        <v>0</v>
      </c>
      <c r="E10" s="130">
        <f>'Internet Ex IS'!E10/'Internet Ex IS'!E$5</f>
        <v>4.5223469603897486E-3</v>
      </c>
    </row>
    <row r="11" spans="1:5">
      <c r="A11" t="s">
        <v>101</v>
      </c>
      <c r="B11" s="131">
        <f>'Internet Ex IS'!B11/'Internet Ex IS'!B$5</f>
        <v>0.19023294879925948</v>
      </c>
      <c r="C11" s="131">
        <f>'Internet Ex IS'!C11/'Internet Ex IS'!C$5</f>
        <v>0.1842482972985327</v>
      </c>
      <c r="D11" s="131">
        <f>'Internet Ex IS'!D11/'Internet Ex IS'!D$5</f>
        <v>0.1774915903934913</v>
      </c>
      <c r="E11" s="131">
        <f>'Internet Ex IS'!E11/'Internet Ex IS'!E$5</f>
        <v>0.17208218597754715</v>
      </c>
    </row>
    <row r="12" spans="1:5">
      <c r="A12" t="s">
        <v>102</v>
      </c>
      <c r="B12" s="130">
        <f>'Internet Ex IS'!B12/'Internet Ex IS'!B$5</f>
        <v>1.1913128438951646E-3</v>
      </c>
      <c r="C12" s="130">
        <f>'Internet Ex IS'!C12/'Internet Ex IS'!C$5</f>
        <v>0</v>
      </c>
      <c r="D12" s="130">
        <f>'Internet Ex IS'!D12/'Internet Ex IS'!D$5</f>
        <v>0</v>
      </c>
      <c r="E12" s="130">
        <f>'Internet Ex IS'!E12/'Internet Ex IS'!E$5</f>
        <v>3.0713831815293367E-4</v>
      </c>
    </row>
    <row r="13" spans="1:5">
      <c r="A13" t="s">
        <v>103</v>
      </c>
      <c r="B13" s="131">
        <f>'Internet Ex IS'!B13/'Internet Ex IS'!B$5</f>
        <v>0.19142426164315463</v>
      </c>
      <c r="C13" s="131">
        <f>'Internet Ex IS'!C13/'Internet Ex IS'!C$5</f>
        <v>0.1842482972985327</v>
      </c>
      <c r="D13" s="131">
        <f>'Internet Ex IS'!D13/'Internet Ex IS'!D$5</f>
        <v>0.1774915903934913</v>
      </c>
      <c r="E13" s="131">
        <f>'Internet Ex IS'!E13/'Internet Ex IS'!E$5</f>
        <v>0.17238932429570009</v>
      </c>
    </row>
    <row r="14" spans="1:5" ht="15.75" thickBot="1">
      <c r="A14" t="s">
        <v>104</v>
      </c>
      <c r="B14" s="132">
        <f>'Internet Ex IS'!B14/'Internet Ex IS'!B$5</f>
        <v>0.1279932806527366</v>
      </c>
      <c r="C14" s="132">
        <f>'Internet Ex IS'!C14/'Internet Ex IS'!C$5</f>
        <v>0.12583992320702106</v>
      </c>
      <c r="D14" s="132">
        <f>'Internet Ex IS'!D14/'Internet Ex IS'!D$5</f>
        <v>0.12150903543769068</v>
      </c>
      <c r="E14" s="132">
        <f>'Internet Ex IS'!E14/'Internet Ex IS'!E$5</f>
        <v>0.11885193814869731</v>
      </c>
    </row>
    <row r="15" spans="1:5" ht="15.75" thickTop="1">
      <c r="B15" s="119"/>
      <c r="C15" s="119"/>
      <c r="D15" s="119"/>
      <c r="E15" s="119"/>
    </row>
    <row r="16" spans="1:5">
      <c r="B16" s="119"/>
      <c r="C16" s="119"/>
      <c r="D16" s="119"/>
      <c r="E16" s="119"/>
    </row>
    <row r="17" spans="2:5">
      <c r="B17" s="119"/>
      <c r="C17" s="119"/>
      <c r="D17" s="119"/>
      <c r="E17" s="119"/>
    </row>
    <row r="18" spans="2:5">
      <c r="B18" s="119"/>
      <c r="C18" s="119"/>
      <c r="D18" s="119"/>
      <c r="E18" s="119"/>
    </row>
    <row r="19" spans="2:5">
      <c r="B19" s="119"/>
      <c r="C19" s="119"/>
      <c r="D19" s="119"/>
      <c r="E19" s="119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1"/>
  <sheetViews>
    <sheetView workbookViewId="0"/>
  </sheetViews>
  <sheetFormatPr defaultRowHeight="15"/>
  <cols>
    <col min="1" max="1" width="41.85546875" bestFit="1" customWidth="1"/>
    <col min="2" max="5" width="15.85546875" bestFit="1" customWidth="1"/>
  </cols>
  <sheetData>
    <row r="1" spans="1:8">
      <c r="A1" s="117" t="str">
        <f>'Internet Ex IS'!A1</f>
        <v>Automatic Data Processing</v>
      </c>
      <c r="B1" s="2"/>
      <c r="C1" s="2"/>
      <c r="D1" s="2"/>
      <c r="E1" s="2"/>
    </row>
    <row r="2" spans="1:8">
      <c r="A2" s="117" t="s">
        <v>124</v>
      </c>
      <c r="B2" s="2"/>
      <c r="C2" s="2"/>
      <c r="D2" s="2"/>
      <c r="E2" s="2"/>
    </row>
    <row r="3" spans="1:8" ht="15.75" thickBot="1">
      <c r="A3" s="117" t="str">
        <f>"For the Years Ending "&amp;TEXT(E4,"mmmm dd")&amp;" "&amp;TEXT(E4,"yyyy")&amp;" to "&amp;TEXT(B4,"yyyy")</f>
        <v>For the Years Ending June 30 2013 to 2016</v>
      </c>
      <c r="B3" s="2"/>
      <c r="C3" s="2"/>
      <c r="D3" s="2"/>
      <c r="E3" s="2"/>
    </row>
    <row r="4" spans="1:8" ht="15.75" thickBot="1">
      <c r="A4" s="123"/>
      <c r="B4" s="124">
        <f>'Internet Ex IS'!B4</f>
        <v>42551</v>
      </c>
      <c r="C4" s="124">
        <f>'Internet Ex IS'!C4</f>
        <v>42185</v>
      </c>
      <c r="D4" s="124">
        <f>'Internet Ex IS'!D4</f>
        <v>41820</v>
      </c>
      <c r="E4" s="124">
        <f>'Internet Ex IS'!E4</f>
        <v>41455</v>
      </c>
    </row>
    <row r="5" spans="1:8">
      <c r="A5" t="s">
        <v>107</v>
      </c>
      <c r="B5" s="30">
        <f>'Internet Ex BS'!B5/'Internet Ex BS'!B$17</f>
        <v>7.3073047858942058E-2</v>
      </c>
      <c r="C5" s="133">
        <f>'Internet Ex BS'!C5/'Internet Ex BS'!C$17</f>
        <v>4.9509974177375744E-2</v>
      </c>
      <c r="D5" s="133">
        <f>'Internet Ex BS'!D5/'Internet Ex BS'!D$17</f>
        <v>4.9407669417775531E-2</v>
      </c>
      <c r="E5" s="133">
        <f>'Internet Ex BS'!E5/'Internet Ex BS'!E$17</f>
        <v>5.2655718805879478E-2</v>
      </c>
    </row>
    <row r="6" spans="1:8">
      <c r="A6" t="s">
        <v>108</v>
      </c>
      <c r="B6" s="133">
        <f>'Internet Ex BS'!B6/'Internet Ex BS'!B$17</f>
        <v>5.3812686054499658E-4</v>
      </c>
      <c r="C6" s="133">
        <f>'Internet Ex BS'!C6/'Internet Ex BS'!C$17</f>
        <v>8.0337053200646305E-4</v>
      </c>
      <c r="D6" s="133">
        <f>'Internet Ex BS'!D6/'Internet Ex BS'!D$17</f>
        <v>6.338779405985065E-2</v>
      </c>
      <c r="E6" s="133">
        <f>'Internet Ex BS'!E6/'Internet Ex BS'!E$17</f>
        <v>8.6773004918169945E-4</v>
      </c>
    </row>
    <row r="7" spans="1:8">
      <c r="A7" t="s">
        <v>109</v>
      </c>
      <c r="B7" s="133">
        <f>'Internet Ex BS'!B7/'Internet Ex BS'!B$17</f>
        <v>3.9908403938630641E-2</v>
      </c>
      <c r="C7" s="133">
        <f>'Internet Ex BS'!C7/'Internet Ex BS'!C$17</f>
        <v>4.6719318645142775E-2</v>
      </c>
      <c r="D7" s="133">
        <f>'Internet Ex BS'!D7/'Internet Ex BS'!D$17</f>
        <v>4.6750135683940632E-2</v>
      </c>
      <c r="E7" s="133">
        <f>'Internet Ex BS'!E7/'Internet Ex BS'!E$17</f>
        <v>4.9438919552127321E-2</v>
      </c>
    </row>
    <row r="8" spans="1:8">
      <c r="A8" t="s">
        <v>110</v>
      </c>
      <c r="B8" s="134">
        <f>'Internet Ex BS'!B8/'Internet Ex BS'!B$17</f>
        <v>0.79100068697046022</v>
      </c>
      <c r="C8" s="134">
        <f>'Internet Ex BS'!C8/'Internet Ex BS'!C$17</f>
        <v>0.77305990546805381</v>
      </c>
      <c r="D8" s="134">
        <f>'Internet Ex BS'!D8/'Internet Ex BS'!D$17</f>
        <v>0.69800809736804337</v>
      </c>
      <c r="E8" s="134">
        <f>'Internet Ex BS'!E8/'Internet Ex BS'!E$17</f>
        <v>0.70943439495972782</v>
      </c>
    </row>
    <row r="9" spans="1:8">
      <c r="A9" s="125" t="s">
        <v>22</v>
      </c>
      <c r="B9" s="135">
        <f>'Internet Ex BS'!B9/'Internet Ex BS'!B$17</f>
        <v>0.90452026562857801</v>
      </c>
      <c r="C9" s="135">
        <f>'Internet Ex BS'!C9/'Internet Ex BS'!C$17</f>
        <v>0.87009256882257879</v>
      </c>
      <c r="D9" s="135">
        <f>'Internet Ex BS'!D9/'Internet Ex BS'!D$17</f>
        <v>0.85755369652961022</v>
      </c>
      <c r="E9" s="135">
        <f>'Internet Ex BS'!E9/'Internet Ex BS'!E$17</f>
        <v>0.81239676336691635</v>
      </c>
      <c r="H9" s="7"/>
    </row>
    <row r="10" spans="1:8">
      <c r="A10" t="s">
        <v>111</v>
      </c>
      <c r="B10" s="133">
        <f>'Internet Ex BS'!B10/'Internet Ex BS'!B$17</f>
        <v>4.2152507442179986E-2</v>
      </c>
      <c r="C10" s="133">
        <f>'Internet Ex BS'!C10/'Internet Ex BS'!C$17</f>
        <v>5.3650654626175978E-2</v>
      </c>
      <c r="D10" s="133">
        <f>'Internet Ex BS'!D10/'Internet Ex BS'!D$17</f>
        <v>5.3609192820915912E-2</v>
      </c>
      <c r="E10" s="133">
        <f>'Internet Ex BS'!E10/'Internet Ex BS'!E$17</f>
        <v>6.3242025405896213E-2</v>
      </c>
      <c r="H10" s="7"/>
    </row>
    <row r="11" spans="1:8">
      <c r="A11" t="s">
        <v>112</v>
      </c>
      <c r="B11" s="133">
        <f>'Internet Ex BS'!B11/'Internet Ex BS'!B$17</f>
        <v>-2.6466681932676893E-2</v>
      </c>
      <c r="C11" s="133">
        <f>'Internet Ex BS'!C11/'Internet Ex BS'!C$17</f>
        <v>-3.3333836698328317E-2</v>
      </c>
      <c r="D11" s="133">
        <f>'Internet Ex BS'!D11/'Internet Ex BS'!D$17</f>
        <v>-3.2801202752356526E-2</v>
      </c>
      <c r="E11" s="133">
        <f>'Internet Ex BS'!E11/'Internet Ex BS'!E$17</f>
        <v>-4.0662449911832418E-2</v>
      </c>
      <c r="H11" s="7"/>
    </row>
    <row r="12" spans="1:8">
      <c r="A12" s="79" t="s">
        <v>125</v>
      </c>
      <c r="B12" s="133">
        <f>'Internet Ex BS'!B12/'Internet Ex BS'!B$17</f>
        <v>6.2056331577742165E-4</v>
      </c>
      <c r="C12" s="133">
        <f>'Internet Ex BS'!C12/'Internet Ex BS'!C$17</f>
        <v>9.7250117032361325E-4</v>
      </c>
      <c r="D12" s="133">
        <f>'Internet Ex BS'!D12/'Internet Ex BS'!D$17</f>
        <v>4.8471918103044935E-3</v>
      </c>
      <c r="E12" s="133">
        <f>'Internet Ex BS'!E12/'Internet Ex BS'!E$17</f>
        <v>4.2983627793393465E-3</v>
      </c>
      <c r="H12" s="7"/>
    </row>
    <row r="13" spans="1:8">
      <c r="A13" t="s">
        <v>113</v>
      </c>
      <c r="B13" s="133">
        <f>'Internet Ex BS'!B13/'Internet Ex BS'!B$17</f>
        <v>3.8516143805816347E-2</v>
      </c>
      <c r="C13" s="133">
        <f>'Internet Ex BS'!C13/'Internet Ex BS'!C$17</f>
        <v>5.4167107111037276E-2</v>
      </c>
      <c r="D13" s="133">
        <f>'Internet Ex BS'!D13/'Internet Ex BS'!D$17</f>
        <v>5.8749586709835988E-2</v>
      </c>
      <c r="E13" s="133">
        <f>'Internet Ex BS'!E13/'Internet Ex BS'!E$17</f>
        <v>9.4185898766893594E-2</v>
      </c>
      <c r="H13" s="7"/>
    </row>
    <row r="14" spans="1:8">
      <c r="A14" t="s">
        <v>114</v>
      </c>
      <c r="B14" s="133">
        <f>'Internet Ex BS'!B14/'Internet Ex BS'!B$17</f>
        <v>1.2232653995878178E-2</v>
      </c>
      <c r="C14" s="133">
        <f>'Internet Ex BS'!C14/'Internet Ex BS'!C$17</f>
        <v>1.5197595928783917E-2</v>
      </c>
      <c r="D14" s="133">
        <f>'Internet Ex BS'!D14/'Internet Ex BS'!D$17</f>
        <v>1.5315129851090773E-2</v>
      </c>
      <c r="E14" s="133">
        <f>'Internet Ex BS'!E14/'Internet Ex BS'!E$17</f>
        <v>1.9932998844059611E-2</v>
      </c>
      <c r="H14" s="7"/>
    </row>
    <row r="15" spans="1:8">
      <c r="A15" t="s">
        <v>115</v>
      </c>
      <c r="B15" s="133">
        <f>'Internet Ex BS'!B15/'Internet Ex BS'!B$17</f>
        <v>1.7861231967025417E-4</v>
      </c>
      <c r="C15" s="133">
        <f>'Internet Ex BS'!C15/'Internet Ex BS'!C$17</f>
        <v>8.7283490131529254E-4</v>
      </c>
      <c r="D15" s="133">
        <f>'Internet Ex BS'!D15/'Internet Ex BS'!D$17</f>
        <v>1.6874715375641768E-3</v>
      </c>
      <c r="E15" s="133">
        <f>'Internet Ex BS'!E15/'Internet Ex BS'!E$17</f>
        <v>9.7309726943947718E-3</v>
      </c>
      <c r="H15" s="7"/>
    </row>
    <row r="16" spans="1:8">
      <c r="A16" t="s">
        <v>116</v>
      </c>
      <c r="B16" s="134">
        <f>'Internet Ex BS'!B16/'Internet Ex BS'!B$17</f>
        <v>2.8245935424776734E-2</v>
      </c>
      <c r="C16" s="134">
        <f>'Internet Ex BS'!C16/'Internet Ex BS'!C$17</f>
        <v>3.8380574138113278E-2</v>
      </c>
      <c r="D16" s="134">
        <f>'Internet Ex BS'!D16/'Internet Ex BS'!D$17</f>
        <v>4.103893349303489E-2</v>
      </c>
      <c r="E16" s="134">
        <f>'Internet Ex BS'!E16/'Internet Ex BS'!E$17</f>
        <v>3.687542805433229E-2</v>
      </c>
      <c r="H16" s="7"/>
    </row>
    <row r="17" spans="1:8">
      <c r="A17" s="127" t="s">
        <v>26</v>
      </c>
      <c r="B17" s="136">
        <f>'Internet Ex BS'!B17/'Internet Ex BS'!B$17</f>
        <v>1</v>
      </c>
      <c r="C17" s="136">
        <f>'Internet Ex BS'!C17/'Internet Ex BS'!C$17</f>
        <v>1</v>
      </c>
      <c r="D17" s="136">
        <f>'Internet Ex BS'!D17/'Internet Ex BS'!D$17</f>
        <v>1</v>
      </c>
      <c r="E17" s="136">
        <f>'Internet Ex BS'!E17/'Internet Ex BS'!E$17</f>
        <v>1</v>
      </c>
    </row>
    <row r="18" spans="1:8">
      <c r="B18" s="7"/>
      <c r="C18" s="7"/>
      <c r="D18" s="7"/>
      <c r="E18" s="7"/>
      <c r="H18" s="7"/>
    </row>
    <row r="19" spans="1:8">
      <c r="A19" t="s">
        <v>28</v>
      </c>
      <c r="B19" s="133">
        <f>'Internet Ex BS'!B19/'Internet Ex BS'!B$17</f>
        <v>3.487520036638425E-3</v>
      </c>
      <c r="C19" s="133">
        <f>'Internet Ex BS'!C19/'Internet Ex BS'!C$17</f>
        <v>5.8742694915510174E-3</v>
      </c>
      <c r="D19" s="133">
        <f>'Internet Ex BS'!D19/'Internet Ex BS'!D$17</f>
        <v>4.7442591656841268E-3</v>
      </c>
      <c r="E19" s="133">
        <f>'Internet Ex BS'!E19/'Internet Ex BS'!E$17</f>
        <v>4.849991167747713E-3</v>
      </c>
    </row>
    <row r="20" spans="1:8">
      <c r="A20" t="s">
        <v>29</v>
      </c>
      <c r="B20" s="133">
        <f>'Internet Ex BS'!B20/'Internet Ex BS'!B$17</f>
        <v>4.2672315090451107E-2</v>
      </c>
      <c r="C20" s="133">
        <f>'Internet Ex BS'!C20/'Internet Ex BS'!C$17</f>
        <v>5.3955693813140831E-2</v>
      </c>
      <c r="D20" s="133">
        <f>'Internet Ex BS'!D20/'Internet Ex BS'!D$17</f>
        <v>5.595480944984061E-2</v>
      </c>
      <c r="E20" s="133">
        <f>'Internet Ex BS'!E20/'Internet Ex BS'!E$17</f>
        <v>5.6080153464257258E-2</v>
      </c>
    </row>
    <row r="21" spans="1:8">
      <c r="A21" t="s">
        <v>117</v>
      </c>
      <c r="B21" s="133">
        <f>'Internet Ex BS'!B21/'Internet Ex BS'!B$17</f>
        <v>0</v>
      </c>
      <c r="C21" s="133">
        <f>'Internet Ex BS'!C21/'Internet Ex BS'!C$17</f>
        <v>0</v>
      </c>
      <c r="D21" s="133">
        <f>'Internet Ex BS'!D21/'Internet Ex BS'!D$17</f>
        <v>6.7779586896986252E-2</v>
      </c>
      <c r="E21" s="133">
        <f>'Internet Ex BS'!E21/'Internet Ex BS'!E$17</f>
        <v>0</v>
      </c>
    </row>
    <row r="22" spans="1:8">
      <c r="A22" t="s">
        <v>118</v>
      </c>
      <c r="B22" s="134">
        <f>'Internet Ex BS'!B22/'Internet Ex BS'!B$17</f>
        <v>0.77471032745591939</v>
      </c>
      <c r="C22" s="134">
        <f>'Internet Ex BS'!C22/'Internet Ex BS'!C$17</f>
        <v>0.75905528457739979</v>
      </c>
      <c r="D22" s="134">
        <f>'Internet Ex BS'!D22/'Internet Ex BS'!D$17</f>
        <v>0.6253501269502616</v>
      </c>
      <c r="E22" s="134">
        <f>'Internet Ex BS'!E22/'Internet Ex BS'!E$17</f>
        <v>0.70554820395374984</v>
      </c>
    </row>
    <row r="23" spans="1:8">
      <c r="A23" s="125" t="s">
        <v>30</v>
      </c>
      <c r="B23" s="135">
        <f>'Internet Ex BS'!B23/'Internet Ex BS'!B$17</f>
        <v>0.82087016258300893</v>
      </c>
      <c r="C23" s="135">
        <f>'Internet Ex BS'!C23/'Internet Ex BS'!C$17</f>
        <v>0.8188852478820916</v>
      </c>
      <c r="D23" s="135">
        <f>'Internet Ex BS'!D23/'Internet Ex BS'!D$17</f>
        <v>0.75382878246277263</v>
      </c>
      <c r="E23" s="135">
        <f>'Internet Ex BS'!E23/'Internet Ex BS'!E$17</f>
        <v>0.76647834858575481</v>
      </c>
    </row>
    <row r="24" spans="1:8">
      <c r="A24" t="s">
        <v>119</v>
      </c>
      <c r="B24" s="133">
        <f>'Internet Ex BS'!B24/'Internet Ex BS'!B$17</f>
        <v>4.5974353102816577E-2</v>
      </c>
      <c r="C24" s="133">
        <f>'Internet Ex BS'!C24/'Internet Ex BS'!C$17</f>
        <v>2.77857477235318E-4</v>
      </c>
      <c r="D24" s="133">
        <f>'Internet Ex BS'!D24/'Internet Ex BS'!D$17</f>
        <v>6.8138291567632986E-2</v>
      </c>
      <c r="E24" s="133">
        <f>'Internet Ex BS'!E24/'Internet Ex BS'!E$17</f>
        <v>4.5555827582039219E-4</v>
      </c>
    </row>
    <row r="25" spans="1:8">
      <c r="A25" t="s">
        <v>120</v>
      </c>
      <c r="B25" s="133">
        <f>'Internet Ex BS'!B25/'Internet Ex BS'!B$17</f>
        <v>5.7499427524616443E-3</v>
      </c>
      <c r="C25" s="133">
        <f>'Internet Ex BS'!C25/'Internet Ex BS'!C$17</f>
        <v>5.1977469382824167E-3</v>
      </c>
      <c r="D25" s="133">
        <f>'Internet Ex BS'!D25/'Internet Ex BS'!D$17</f>
        <v>6.7342902950111973E-3</v>
      </c>
      <c r="E25" s="133">
        <f>'Internet Ex BS'!E25/'Internet Ex BS'!E$17</f>
        <v>7.2641401260067984E-3</v>
      </c>
    </row>
    <row r="26" spans="1:8">
      <c r="A26" t="s">
        <v>121</v>
      </c>
      <c r="B26" s="134">
        <f>'Internet Ex BS'!B26/'Internet Ex BS'!B$17</f>
        <v>2.478131440348065E-2</v>
      </c>
      <c r="C26" s="134">
        <f>'Internet Ex BS'!C26/'Internet Ex BS'!C$17</f>
        <v>3.0413312997387528E-2</v>
      </c>
      <c r="D26" s="134">
        <f>'Internet Ex BS'!D26/'Internet Ex BS'!D$17</f>
        <v>3.1023275254368397E-2</v>
      </c>
      <c r="E26" s="134">
        <f>'Internet Ex BS'!E26/'Internet Ex BS'!E$17</f>
        <v>3.3974730461353464E-2</v>
      </c>
    </row>
    <row r="27" spans="1:8">
      <c r="A27" s="125" t="s">
        <v>32</v>
      </c>
      <c r="B27" s="135">
        <f>'Internet Ex BS'!B27/'Internet Ex BS'!B$17</f>
        <v>0.89737577284176762</v>
      </c>
      <c r="C27" s="135">
        <f>'Internet Ex BS'!C27/'Internet Ex BS'!C$17</f>
        <v>0.85477416529499683</v>
      </c>
      <c r="D27" s="135">
        <f>'Internet Ex BS'!D27/'Internet Ex BS'!D$17</f>
        <v>0.79194505268279891</v>
      </c>
      <c r="E27" s="135">
        <f>'Internet Ex BS'!E27/'Internet Ex BS'!E$17</f>
        <v>0.80817277744893556</v>
      </c>
    </row>
    <row r="28" spans="1:8">
      <c r="A28" s="125" t="s">
        <v>81</v>
      </c>
      <c r="B28" s="135">
        <f>'Internet Ex BS'!B28/'Internet Ex BS'!B$17</f>
        <v>0.1026242271582322</v>
      </c>
      <c r="C28" s="135">
        <f>'Internet Ex BS'!C28/'Internet Ex BS'!C$17</f>
        <v>0.14522583470500292</v>
      </c>
      <c r="D28" s="135">
        <f>'Internet Ex BS'!D28/'Internet Ex BS'!D$17</f>
        <v>0.20805494731720095</v>
      </c>
      <c r="E28" s="135">
        <f>'Internet Ex BS'!E28/'Internet Ex BS'!E$17</f>
        <v>0.19182722255106432</v>
      </c>
    </row>
    <row r="29" spans="1:8">
      <c r="A29" s="127" t="s">
        <v>122</v>
      </c>
      <c r="B29" s="136">
        <f>'Internet Ex BS'!B29/'Internet Ex BS'!B$17</f>
        <v>0.99999999999999978</v>
      </c>
      <c r="C29" s="136">
        <f>'Internet Ex BS'!C29/'Internet Ex BS'!C$17</f>
        <v>0.99999999999999978</v>
      </c>
      <c r="D29" s="136">
        <f>'Internet Ex BS'!D29/'Internet Ex BS'!D$17</f>
        <v>0.99999999999999989</v>
      </c>
      <c r="E29" s="136">
        <f>'Internet Ex BS'!E29/'Internet Ex BS'!E$17</f>
        <v>0.99999999999999978</v>
      </c>
    </row>
    <row r="30" spans="1:8">
      <c r="B30" s="7"/>
      <c r="C30" s="7"/>
      <c r="D30" s="7"/>
      <c r="E30" s="7"/>
    </row>
    <row r="31" spans="1:8">
      <c r="A31" t="s">
        <v>123</v>
      </c>
      <c r="B31">
        <v>455.7</v>
      </c>
      <c r="C31">
        <v>466.4</v>
      </c>
      <c r="D31">
        <v>480.2</v>
      </c>
      <c r="E31">
        <v>482.6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8B0BA-E50A-48A1-972E-946274EDD2F7}">
  <sheetPr>
    <pageSetUpPr autoPageBreaks="0"/>
  </sheetPr>
  <dimension ref="A1:J28"/>
  <sheetViews>
    <sheetView showGridLines="0" zoomScaleNormal="100" workbookViewId="0"/>
  </sheetViews>
  <sheetFormatPr defaultRowHeight="15"/>
  <cols>
    <col min="1" max="1" width="31.42578125" customWidth="1"/>
    <col min="2" max="3" width="12.7109375" customWidth="1"/>
    <col min="5" max="6" width="9.85546875" bestFit="1" customWidth="1"/>
  </cols>
  <sheetData>
    <row r="1" spans="1:10" ht="15.75">
      <c r="A1" s="1" t="str">
        <f>'Income Statement'!A1</f>
        <v>Big Rock Candy Mountain Mining Co.</v>
      </c>
      <c r="B1" s="1"/>
      <c r="C1" s="2"/>
    </row>
    <row r="2" spans="1:10" ht="15.75">
      <c r="A2" s="1" t="s">
        <v>16</v>
      </c>
      <c r="B2" s="1"/>
      <c r="C2" s="2"/>
    </row>
    <row r="3" spans="1:10" ht="16.5" thickBot="1">
      <c r="A3" s="1" t="str">
        <f>"For the Year Ended December 31, "&amp;TEXT(B4,"####")</f>
        <v>For the Year Ended December 31, 2020</v>
      </c>
      <c r="B3" s="1"/>
      <c r="C3" s="2"/>
    </row>
    <row r="4" spans="1:10" ht="15.75" thickBot="1">
      <c r="A4" s="3"/>
      <c r="B4" s="4">
        <f>'Income Statement'!B4</f>
        <v>2020</v>
      </c>
      <c r="C4" s="4">
        <f>'Income Statement'!C4</f>
        <v>2019</v>
      </c>
    </row>
    <row r="5" spans="1:10">
      <c r="A5" s="16" t="s">
        <v>17</v>
      </c>
    </row>
    <row r="6" spans="1:10">
      <c r="A6" t="s">
        <v>18</v>
      </c>
      <c r="B6" s="116">
        <v>16435</v>
      </c>
      <c r="C6" s="116">
        <v>11596</v>
      </c>
      <c r="E6" s="30"/>
      <c r="I6" s="78"/>
      <c r="J6" s="78"/>
    </row>
    <row r="7" spans="1:10">
      <c r="A7" t="s">
        <v>19</v>
      </c>
      <c r="B7" s="10">
        <v>3656</v>
      </c>
      <c r="C7" s="10">
        <v>619</v>
      </c>
      <c r="E7" s="30"/>
      <c r="I7" s="78"/>
      <c r="J7" s="78"/>
    </row>
    <row r="8" spans="1:10">
      <c r="A8" t="s">
        <v>20</v>
      </c>
      <c r="B8" s="10">
        <v>45896</v>
      </c>
      <c r="C8" s="10">
        <v>47404</v>
      </c>
      <c r="E8" s="30"/>
      <c r="I8" s="78"/>
      <c r="J8" s="78"/>
    </row>
    <row r="9" spans="1:10">
      <c r="A9" t="s">
        <v>21</v>
      </c>
      <c r="B9" s="6">
        <v>52397</v>
      </c>
      <c r="C9" s="6">
        <v>54599</v>
      </c>
      <c r="E9" s="30"/>
      <c r="I9" s="78"/>
      <c r="J9" s="78"/>
    </row>
    <row r="10" spans="1:10">
      <c r="A10" s="17" t="s">
        <v>22</v>
      </c>
      <c r="B10" s="10">
        <f>SUM(B6:B9)</f>
        <v>118384</v>
      </c>
      <c r="C10" s="10">
        <f>SUM(C6:C9)</f>
        <v>114218</v>
      </c>
      <c r="E10" s="30"/>
      <c r="I10" s="78"/>
      <c r="J10" s="78"/>
    </row>
    <row r="11" spans="1:10">
      <c r="A11" s="18" t="s">
        <v>23</v>
      </c>
      <c r="B11" s="10">
        <v>436573</v>
      </c>
      <c r="C11" s="10">
        <v>397023</v>
      </c>
      <c r="E11" s="30"/>
      <c r="I11" s="78"/>
      <c r="J11" s="78"/>
    </row>
    <row r="12" spans="1:10">
      <c r="A12" s="18" t="s">
        <v>24</v>
      </c>
      <c r="B12" s="6">
        <f>C12+'Income Statement'!B8</f>
        <v>87450</v>
      </c>
      <c r="C12" s="6">
        <v>57650</v>
      </c>
      <c r="D12" s="10"/>
      <c r="E12" s="30"/>
      <c r="I12" s="78"/>
      <c r="J12" s="78"/>
    </row>
    <row r="13" spans="1:10">
      <c r="A13" s="19" t="s">
        <v>25</v>
      </c>
      <c r="B13" s="6">
        <f>B11-B12</f>
        <v>349123</v>
      </c>
      <c r="C13" s="6">
        <f>C11-C12</f>
        <v>339373</v>
      </c>
      <c r="E13" s="30"/>
      <c r="I13" s="78"/>
      <c r="J13" s="78"/>
    </row>
    <row r="14" spans="1:10" ht="15.75" thickBot="1">
      <c r="A14" s="20" t="s">
        <v>26</v>
      </c>
      <c r="B14" s="146">
        <f>B10+B13</f>
        <v>467507</v>
      </c>
      <c r="C14" s="146">
        <f>C10+C13</f>
        <v>453591</v>
      </c>
      <c r="E14" s="30"/>
      <c r="I14" s="78"/>
      <c r="J14" s="78"/>
    </row>
    <row r="15" spans="1:10" ht="15.75" thickTop="1">
      <c r="B15" s="78"/>
      <c r="C15" s="78"/>
      <c r="E15" s="30"/>
      <c r="I15" s="78"/>
      <c r="J15" s="78"/>
    </row>
    <row r="16" spans="1:10">
      <c r="A16" s="21" t="s">
        <v>27</v>
      </c>
      <c r="B16" s="78"/>
      <c r="C16" s="78"/>
      <c r="E16" s="30"/>
      <c r="I16" s="78"/>
      <c r="J16" s="78"/>
    </row>
    <row r="17" spans="1:10">
      <c r="A17" t="s">
        <v>28</v>
      </c>
      <c r="B17" s="78">
        <v>37752</v>
      </c>
      <c r="C17" s="78">
        <v>36819</v>
      </c>
      <c r="E17" s="30"/>
      <c r="F17" s="78"/>
      <c r="G17" s="5"/>
      <c r="H17" s="78"/>
      <c r="I17" s="78"/>
      <c r="J17" s="78"/>
    </row>
    <row r="18" spans="1:10">
      <c r="A18" t="s">
        <v>29</v>
      </c>
      <c r="B18" s="6">
        <v>3183</v>
      </c>
      <c r="C18" s="6">
        <v>3085</v>
      </c>
      <c r="E18" s="30"/>
      <c r="I18" s="78"/>
      <c r="J18" s="78"/>
    </row>
    <row r="19" spans="1:10">
      <c r="A19" s="17" t="s">
        <v>30</v>
      </c>
      <c r="B19" s="147">
        <f>SUM(B17:B18)</f>
        <v>40935</v>
      </c>
      <c r="C19" s="147">
        <f>SUM(C17:C18)</f>
        <v>39904</v>
      </c>
      <c r="E19" s="30"/>
      <c r="I19" s="78"/>
      <c r="J19" s="78"/>
    </row>
    <row r="20" spans="1:10">
      <c r="A20" t="s">
        <v>31</v>
      </c>
      <c r="B20" s="6">
        <v>170562</v>
      </c>
      <c r="C20" s="6">
        <v>178581</v>
      </c>
      <c r="E20" s="30"/>
      <c r="I20" s="78"/>
      <c r="J20" s="78"/>
    </row>
    <row r="21" spans="1:10">
      <c r="A21" s="17" t="s">
        <v>32</v>
      </c>
      <c r="B21" s="10">
        <f>SUM(B19:B20)</f>
        <v>211497</v>
      </c>
      <c r="C21" s="10">
        <f>SUM(C19:C20)</f>
        <v>218485</v>
      </c>
      <c r="E21" s="30"/>
      <c r="I21" s="78"/>
      <c r="J21" s="78"/>
    </row>
    <row r="22" spans="1:10">
      <c r="A22" s="79" t="s">
        <v>93</v>
      </c>
      <c r="B22" s="10">
        <v>58664</v>
      </c>
      <c r="C22" s="10">
        <v>58664</v>
      </c>
      <c r="E22" s="30"/>
      <c r="I22" s="78"/>
      <c r="J22" s="78"/>
    </row>
    <row r="23" spans="1:10">
      <c r="A23" t="s">
        <v>34</v>
      </c>
      <c r="B23" s="10">
        <v>136807</v>
      </c>
      <c r="C23" s="10">
        <v>136807</v>
      </c>
      <c r="E23" s="30"/>
      <c r="I23" s="78"/>
      <c r="J23" s="78"/>
    </row>
    <row r="24" spans="1:10">
      <c r="A24" t="s">
        <v>35</v>
      </c>
      <c r="B24" s="6">
        <f>C24+'Income Statement'!B15</f>
        <v>60539</v>
      </c>
      <c r="C24" s="6">
        <v>39635</v>
      </c>
      <c r="E24" s="30"/>
      <c r="I24" s="78"/>
      <c r="J24" s="78"/>
    </row>
    <row r="25" spans="1:10">
      <c r="A25" s="17" t="s">
        <v>36</v>
      </c>
      <c r="B25" s="6">
        <f>SUM(B22:B24)</f>
        <v>256010</v>
      </c>
      <c r="C25" s="6">
        <f>SUM(C22:C24)</f>
        <v>235106</v>
      </c>
      <c r="E25" s="30"/>
      <c r="I25" s="78"/>
      <c r="J25" s="78"/>
    </row>
    <row r="26" spans="1:10" ht="15.75" thickBot="1">
      <c r="A26" s="20" t="s">
        <v>37</v>
      </c>
      <c r="B26" s="146">
        <f>B21+B25</f>
        <v>467507</v>
      </c>
      <c r="C26" s="146">
        <f>C21+C25</f>
        <v>453591</v>
      </c>
      <c r="E26" s="30"/>
      <c r="I26" s="78"/>
      <c r="J26" s="78"/>
    </row>
    <row r="27" spans="1:10" ht="15.75" thickTop="1"/>
    <row r="28" spans="1:10">
      <c r="B28" s="10"/>
      <c r="C28" s="10"/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9"/>
  <sheetViews>
    <sheetView zoomScaleNormal="100" workbookViewId="0"/>
  </sheetViews>
  <sheetFormatPr defaultRowHeight="15"/>
  <cols>
    <col min="1" max="1" width="23.5703125" bestFit="1" customWidth="1"/>
    <col min="2" max="3" width="12.7109375" customWidth="1"/>
  </cols>
  <sheetData>
    <row r="1" spans="1:3" ht="15.75">
      <c r="A1" s="1" t="str">
        <f>'Income Statement'!A1</f>
        <v>Big Rock Candy Mountain Mining Co.</v>
      </c>
      <c r="B1" s="2"/>
      <c r="C1" s="2"/>
    </row>
    <row r="2" spans="1:3" ht="15.75">
      <c r="A2" s="1" t="s">
        <v>38</v>
      </c>
      <c r="B2" s="2"/>
      <c r="C2" s="2"/>
    </row>
    <row r="3" spans="1:3" ht="16.5" thickBot="1">
      <c r="A3" s="1" t="str">
        <f>'Income Statement'!A3</f>
        <v>For the Years 2019 and 2020</v>
      </c>
      <c r="B3" s="2"/>
      <c r="C3" s="2"/>
    </row>
    <row r="4" spans="1:3" ht="15.75" thickBot="1">
      <c r="A4" s="3"/>
      <c r="B4" s="4">
        <f>'Income Statement'!B4</f>
        <v>2020</v>
      </c>
      <c r="C4" s="4">
        <f>'Income Statement'!C4</f>
        <v>2019</v>
      </c>
    </row>
    <row r="5" spans="1:3">
      <c r="A5" t="s">
        <v>1</v>
      </c>
      <c r="B5" s="13">
        <f>'Income Statement'!B5/'Income Statement'!B$5</f>
        <v>1</v>
      </c>
      <c r="C5" s="13">
        <f>'Income Statement'!C5/'Income Statement'!C$5</f>
        <v>1</v>
      </c>
    </row>
    <row r="6" spans="1:3">
      <c r="A6" t="s">
        <v>2</v>
      </c>
      <c r="B6" s="22">
        <f>'Income Statement'!B6/'Income Statement'!B$5</f>
        <v>0.77281454545454542</v>
      </c>
      <c r="C6" s="22">
        <f>'Income Statement'!C6/'Income Statement'!C$5</f>
        <v>0.79101856497742096</v>
      </c>
    </row>
    <row r="7" spans="1:3">
      <c r="A7" s="8" t="s">
        <v>3</v>
      </c>
      <c r="B7" s="23">
        <f>'Income Statement'!B7/'Income Statement'!B$5</f>
        <v>0.22718545454545455</v>
      </c>
      <c r="C7" s="23">
        <f>'Income Statement'!C7/'Income Statement'!C$5</f>
        <v>0.20898143502257902</v>
      </c>
    </row>
    <row r="8" spans="1:3">
      <c r="A8" t="s">
        <v>4</v>
      </c>
      <c r="B8" s="24">
        <f>'Income Statement'!B8/'Income Statement'!B$5</f>
        <v>7.2242424242424247E-2</v>
      </c>
      <c r="C8" s="24">
        <f>'Income Statement'!C8/'Income Statement'!C$5</f>
        <v>7.4390366281986961E-2</v>
      </c>
    </row>
    <row r="9" spans="1:3">
      <c r="A9" t="s">
        <v>5</v>
      </c>
      <c r="B9" s="24">
        <f>'Income Statement'!B9/'Income Statement'!B$5</f>
        <v>6.363636363636363E-2</v>
      </c>
      <c r="C9" s="24">
        <f>'Income Statement'!C9/'Income Statement'!C$5</f>
        <v>6.1590566984445559E-2</v>
      </c>
    </row>
    <row r="10" spans="1:3">
      <c r="A10" t="s">
        <v>6</v>
      </c>
      <c r="B10" s="22">
        <f>'Income Statement'!B10/'Income Statement'!B$5</f>
        <v>2.9333333333333334E-3</v>
      </c>
      <c r="C10" s="22">
        <f>'Income Statement'!C10/'Income Statement'!C$5</f>
        <v>3.1234320120421474E-3</v>
      </c>
    </row>
    <row r="11" spans="1:3">
      <c r="A11" s="8" t="s">
        <v>7</v>
      </c>
      <c r="B11" s="23">
        <f>'Income Statement'!B11/'Income Statement'!B$5</f>
        <v>8.8373333333333332E-2</v>
      </c>
      <c r="C11" s="23">
        <f>'Income Statement'!C11/'Income Statement'!C$5</f>
        <v>6.9877069744104361E-2</v>
      </c>
    </row>
    <row r="12" spans="1:3">
      <c r="A12" t="s">
        <v>8</v>
      </c>
      <c r="B12" s="22">
        <f>'Income Statement'!B12/'Income Statement'!B$5</f>
        <v>2.0804848484848485E-2</v>
      </c>
      <c r="C12" s="22">
        <f>'Income Statement'!C12/'Income Statement'!C$5</f>
        <v>2.1216758655293527E-2</v>
      </c>
    </row>
    <row r="13" spans="1:3">
      <c r="A13" s="8" t="s">
        <v>9</v>
      </c>
      <c r="B13" s="23">
        <f>'Income Statement'!B13/'Income Statement'!B$5</f>
        <v>6.756848484848485E-2</v>
      </c>
      <c r="C13" s="23">
        <f>'Income Statement'!C13/'Income Statement'!C$5</f>
        <v>4.8660311088810838E-2</v>
      </c>
    </row>
    <row r="14" spans="1:3">
      <c r="A14" t="s">
        <v>10</v>
      </c>
      <c r="B14" s="22">
        <f>'Income Statement'!B14/'Income Statement'!B$5</f>
        <v>1.6892121212121212E-2</v>
      </c>
      <c r="C14" s="22">
        <f>'Income Statement'!C14/'Income Statement'!C$5</f>
        <v>1.216507777220271E-2</v>
      </c>
    </row>
    <row r="15" spans="1:3" ht="15.75" thickBot="1">
      <c r="A15" s="8" t="s">
        <v>11</v>
      </c>
      <c r="B15" s="25">
        <f>'Income Statement'!B15/'Income Statement'!B$5</f>
        <v>5.0676363636363637E-2</v>
      </c>
      <c r="C15" s="25">
        <f>'Income Statement'!C15/'Income Statement'!C$5</f>
        <v>3.6495233316608131E-2</v>
      </c>
    </row>
    <row r="16" spans="1:3" ht="15.75" thickTop="1"/>
    <row r="17" spans="1:3">
      <c r="A17" s="11" t="s">
        <v>12</v>
      </c>
    </row>
    <row r="18" spans="1:3">
      <c r="A18" s="12" t="s">
        <v>13</v>
      </c>
      <c r="B18" s="13">
        <f>'Income Statement'!B18</f>
        <v>0.25</v>
      </c>
      <c r="C18" s="13">
        <f>'Income Statement'!C18</f>
        <v>0.25</v>
      </c>
    </row>
    <row r="19" spans="1:3">
      <c r="A19" s="12" t="s">
        <v>14</v>
      </c>
      <c r="B19" s="10">
        <f>'Income Statement'!B19</f>
        <v>52100</v>
      </c>
      <c r="C19" s="10">
        <f>'Income Statement'!C19</f>
        <v>52100</v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7"/>
  <sheetViews>
    <sheetView zoomScaleNormal="100" workbookViewId="0"/>
  </sheetViews>
  <sheetFormatPr defaultRowHeight="15"/>
  <cols>
    <col min="1" max="1" width="31.28515625" customWidth="1"/>
    <col min="2" max="3" width="12.7109375" customWidth="1"/>
  </cols>
  <sheetData>
    <row r="1" spans="1:3" ht="15.75">
      <c r="A1" s="1" t="str">
        <f>'Income Statement'!A1</f>
        <v>Big Rock Candy Mountain Mining Co.</v>
      </c>
      <c r="B1" s="1"/>
      <c r="C1" s="2"/>
    </row>
    <row r="2" spans="1:3" ht="15.75">
      <c r="A2" s="1" t="s">
        <v>39</v>
      </c>
      <c r="B2" s="1"/>
      <c r="C2" s="2"/>
    </row>
    <row r="3" spans="1:3" ht="16.5" thickBot="1">
      <c r="A3" s="1" t="str">
        <f>'Balance Sheet'!A3</f>
        <v>For the Year Ended December 31, 2020</v>
      </c>
      <c r="B3" s="1"/>
      <c r="C3" s="2"/>
    </row>
    <row r="4" spans="1:3" ht="15.75" thickBot="1">
      <c r="A4" s="3"/>
      <c r="B4" s="4">
        <f>'Income Statement'!B4</f>
        <v>2020</v>
      </c>
      <c r="C4" s="4">
        <f>'Income Statement'!C4</f>
        <v>2019</v>
      </c>
    </row>
    <row r="5" spans="1:3">
      <c r="A5" s="16" t="s">
        <v>17</v>
      </c>
    </row>
    <row r="6" spans="1:3">
      <c r="A6" t="s">
        <v>18</v>
      </c>
      <c r="B6" s="13">
        <f>'Balance Sheet'!B6/'Balance Sheet'!B$14</f>
        <v>3.5154553835557545E-2</v>
      </c>
      <c r="C6" s="13">
        <f>'Balance Sheet'!C6/'Balance Sheet'!C$14</f>
        <v>2.556488113741234E-2</v>
      </c>
    </row>
    <row r="7" spans="1:3">
      <c r="A7" t="s">
        <v>19</v>
      </c>
      <c r="B7" s="13">
        <f>'Balance Sheet'!B7/'Balance Sheet'!B$14</f>
        <v>7.8202037616549053E-3</v>
      </c>
      <c r="C7" s="13">
        <f>'Balance Sheet'!C7/'Balance Sheet'!C$14</f>
        <v>1.3646655246686993E-3</v>
      </c>
    </row>
    <row r="8" spans="1:3">
      <c r="A8" t="s">
        <v>20</v>
      </c>
      <c r="B8" s="13">
        <f>'Balance Sheet'!B8/'Balance Sheet'!B$14</f>
        <v>9.8171792080118586E-2</v>
      </c>
      <c r="C8" s="13">
        <f>'Balance Sheet'!C8/'Balance Sheet'!C$14</f>
        <v>0.10450824641582394</v>
      </c>
    </row>
    <row r="9" spans="1:3">
      <c r="A9" t="s">
        <v>21</v>
      </c>
      <c r="B9" s="22">
        <f>'Balance Sheet'!B9/'Balance Sheet'!B$14</f>
        <v>0.11207746621975714</v>
      </c>
      <c r="C9" s="22">
        <f>'Balance Sheet'!C9/'Balance Sheet'!C$14</f>
        <v>0.12037055408947708</v>
      </c>
    </row>
    <row r="10" spans="1:3">
      <c r="A10" s="17" t="s">
        <v>22</v>
      </c>
      <c r="B10" s="13">
        <f>'Balance Sheet'!B10/'Balance Sheet'!B$14</f>
        <v>0.25322401589708815</v>
      </c>
      <c r="C10" s="13">
        <f>'Balance Sheet'!C10/'Balance Sheet'!C$14</f>
        <v>0.2518083471673821</v>
      </c>
    </row>
    <row r="11" spans="1:3">
      <c r="A11" s="18" t="s">
        <v>23</v>
      </c>
      <c r="B11" s="13">
        <f>'Balance Sheet'!B11/'Balance Sheet'!B$14</f>
        <v>0.93383200679348122</v>
      </c>
      <c r="C11" s="13">
        <f>'Balance Sheet'!C11/'Balance Sheet'!C$14</f>
        <v>0.87528853085709368</v>
      </c>
    </row>
    <row r="12" spans="1:3">
      <c r="A12" s="18" t="s">
        <v>24</v>
      </c>
      <c r="B12" s="13">
        <f>'Balance Sheet'!B12/'Balance Sheet'!B$14</f>
        <v>0.18705602269056934</v>
      </c>
      <c r="C12" s="13">
        <f>'Balance Sheet'!C12/'Balance Sheet'!C$14</f>
        <v>0.12709687802447581</v>
      </c>
    </row>
    <row r="13" spans="1:3">
      <c r="A13" t="s">
        <v>25</v>
      </c>
      <c r="B13" s="22">
        <f>'Balance Sheet'!B13/'Balance Sheet'!B$14</f>
        <v>0.74677598410291179</v>
      </c>
      <c r="C13" s="22">
        <f>'Balance Sheet'!C13/'Balance Sheet'!C$14</f>
        <v>0.7481916528326179</v>
      </c>
    </row>
    <row r="14" spans="1:3" ht="15.75" thickBot="1">
      <c r="A14" s="20" t="s">
        <v>26</v>
      </c>
      <c r="B14" s="26">
        <f>'Balance Sheet'!B14/'Balance Sheet'!B$14</f>
        <v>1</v>
      </c>
      <c r="C14" s="26">
        <f>'Balance Sheet'!C14/'Balance Sheet'!C$14</f>
        <v>1</v>
      </c>
    </row>
    <row r="15" spans="1:3" ht="15.75" thickTop="1">
      <c r="B15" s="10"/>
      <c r="C15" s="10"/>
    </row>
    <row r="16" spans="1:3">
      <c r="A16" s="21" t="s">
        <v>27</v>
      </c>
      <c r="B16" s="10"/>
      <c r="C16" s="10"/>
    </row>
    <row r="17" spans="1:3">
      <c r="A17" t="s">
        <v>28</v>
      </c>
      <c r="B17" s="13">
        <f>'Balance Sheet'!B17/'Balance Sheet'!B$14</f>
        <v>8.0751732059626921E-2</v>
      </c>
      <c r="C17" s="13">
        <f>'Balance Sheet'!C17/'Balance Sheet'!C$14</f>
        <v>8.1172245481061125E-2</v>
      </c>
    </row>
    <row r="18" spans="1:3">
      <c r="A18" t="s">
        <v>29</v>
      </c>
      <c r="B18" s="22">
        <f>'Balance Sheet'!B18/'Balance Sheet'!B$14</f>
        <v>6.8084542049637762E-3</v>
      </c>
      <c r="C18" s="22">
        <f>'Balance Sheet'!C18/'Balance Sheet'!C$14</f>
        <v>6.8012813305378637E-3</v>
      </c>
    </row>
    <row r="19" spans="1:3">
      <c r="A19" s="17" t="s">
        <v>30</v>
      </c>
      <c r="B19" s="27">
        <f>'Balance Sheet'!B19/'Balance Sheet'!B$14</f>
        <v>8.7560186264590695E-2</v>
      </c>
      <c r="C19" s="27">
        <f>'Balance Sheet'!C19/'Balance Sheet'!C$14</f>
        <v>8.7973526811598993E-2</v>
      </c>
    </row>
    <row r="20" spans="1:3">
      <c r="A20" t="s">
        <v>31</v>
      </c>
      <c r="B20" s="22">
        <f>'Balance Sheet'!B20/'Balance Sheet'!B$14</f>
        <v>0.36483303993309191</v>
      </c>
      <c r="C20" s="22">
        <f>'Balance Sheet'!C20/'Balance Sheet'!C$14</f>
        <v>0.3937049015522795</v>
      </c>
    </row>
    <row r="21" spans="1:3">
      <c r="A21" s="17" t="s">
        <v>32</v>
      </c>
      <c r="B21" s="13">
        <f>'Balance Sheet'!B21/'Balance Sheet'!B$14</f>
        <v>0.45239322619768257</v>
      </c>
      <c r="C21" s="13">
        <f>'Balance Sheet'!C21/'Balance Sheet'!C$14</f>
        <v>0.48167842836387847</v>
      </c>
    </row>
    <row r="22" spans="1:3">
      <c r="A22" t="s">
        <v>33</v>
      </c>
      <c r="B22" s="13">
        <f>'Balance Sheet'!B22/'Balance Sheet'!B$14</f>
        <v>0.12548261309456329</v>
      </c>
      <c r="C22" s="13">
        <f>'Balance Sheet'!C22/'Balance Sheet'!C$14</f>
        <v>0.12933237211496701</v>
      </c>
    </row>
    <row r="23" spans="1:3">
      <c r="A23" t="s">
        <v>34</v>
      </c>
      <c r="B23" s="13">
        <f>'Balance Sheet'!B23/'Balance Sheet'!B$14</f>
        <v>0.29263091247831585</v>
      </c>
      <c r="C23" s="13">
        <f>'Balance Sheet'!C23/'Balance Sheet'!C$14</f>
        <v>0.30160871798602706</v>
      </c>
    </row>
    <row r="24" spans="1:3">
      <c r="A24" t="s">
        <v>35</v>
      </c>
      <c r="B24" s="22">
        <f>'Balance Sheet'!B24/'Balance Sheet'!B$14</f>
        <v>0.12949324822943828</v>
      </c>
      <c r="C24" s="22">
        <f>'Balance Sheet'!C24/'Balance Sheet'!C$14</f>
        <v>8.7380481535127466E-2</v>
      </c>
    </row>
    <row r="25" spans="1:3">
      <c r="A25" s="17" t="s">
        <v>36</v>
      </c>
      <c r="B25" s="22">
        <f>'Balance Sheet'!B25/'Balance Sheet'!B$14</f>
        <v>0.54760677380231737</v>
      </c>
      <c r="C25" s="22">
        <f>'Balance Sheet'!C25/'Balance Sheet'!C$14</f>
        <v>0.51832157163612158</v>
      </c>
    </row>
    <row r="26" spans="1:3" ht="15.75" thickBot="1">
      <c r="A26" s="20" t="s">
        <v>37</v>
      </c>
      <c r="B26" s="26">
        <f>'Balance Sheet'!B26/'Balance Sheet'!B$14</f>
        <v>1</v>
      </c>
      <c r="C26" s="26">
        <f>'Balance Sheet'!C26/'Balance Sheet'!C$14</f>
        <v>1</v>
      </c>
    </row>
    <row r="27" spans="1:3" ht="15.75" thickTop="1"/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2"/>
  <sheetViews>
    <sheetView zoomScaleNormal="100" workbookViewId="0"/>
  </sheetViews>
  <sheetFormatPr defaultRowHeight="15" outlineLevelRow="1"/>
  <cols>
    <col min="1" max="1" width="36.5703125" customWidth="1"/>
    <col min="2" max="2" width="12.140625" bestFit="1" customWidth="1"/>
    <col min="3" max="3" width="12.85546875" customWidth="1"/>
  </cols>
  <sheetData>
    <row r="1" spans="1:3">
      <c r="A1" s="28" t="str">
        <f>'Income Statement'!A1</f>
        <v>Big Rock Candy Mountain Mining Co.</v>
      </c>
      <c r="B1" s="28"/>
      <c r="C1" s="28"/>
    </row>
    <row r="2" spans="1:3">
      <c r="A2" s="28" t="s">
        <v>40</v>
      </c>
      <c r="B2" s="28"/>
      <c r="C2" s="28"/>
    </row>
    <row r="3" spans="1:3" ht="15.75" thickBot="1">
      <c r="A3" s="29" t="str">
        <f>"For the Year Ended December 31, "&amp;TEXT('Income Statement'!B4,"####")</f>
        <v>For the Year Ended December 31, 2020</v>
      </c>
      <c r="B3" s="29"/>
      <c r="C3" s="29"/>
    </row>
    <row r="4" spans="1:3">
      <c r="A4" s="11" t="s">
        <v>41</v>
      </c>
    </row>
    <row r="5" spans="1:3" outlineLevel="1">
      <c r="A5" s="12" t="s">
        <v>11</v>
      </c>
      <c r="B5" s="138">
        <f>'Income Statement'!B15</f>
        <v>20904</v>
      </c>
      <c r="C5" s="139"/>
    </row>
    <row r="6" spans="1:3" outlineLevel="1">
      <c r="A6" s="12" t="s">
        <v>42</v>
      </c>
      <c r="B6" s="140">
        <f>'Income Statement'!B8</f>
        <v>29800</v>
      </c>
      <c r="C6" s="139"/>
    </row>
    <row r="7" spans="1:3" outlineLevel="1">
      <c r="A7" s="12" t="s">
        <v>43</v>
      </c>
      <c r="B7" s="141">
        <f>'Balance Sheet'!C7-'Balance Sheet'!B7</f>
        <v>-3037</v>
      </c>
      <c r="C7" s="139"/>
    </row>
    <row r="8" spans="1:3" outlineLevel="1">
      <c r="A8" s="12" t="s">
        <v>44</v>
      </c>
      <c r="B8" s="140">
        <f>'Balance Sheet'!C8-'Balance Sheet'!B8</f>
        <v>1508</v>
      </c>
      <c r="C8" s="139"/>
    </row>
    <row r="9" spans="1:3" outlineLevel="1">
      <c r="A9" s="12" t="s">
        <v>45</v>
      </c>
      <c r="B9" s="140">
        <f>'Balance Sheet'!C9-'Balance Sheet'!B9</f>
        <v>2202</v>
      </c>
      <c r="C9" s="139"/>
    </row>
    <row r="10" spans="1:3" outlineLevel="1">
      <c r="A10" s="12" t="s">
        <v>46</v>
      </c>
      <c r="B10" s="140">
        <f>'Balance Sheet'!B17-'Balance Sheet'!C17</f>
        <v>933</v>
      </c>
      <c r="C10" s="139"/>
    </row>
    <row r="11" spans="1:3" outlineLevel="1">
      <c r="A11" s="12" t="s">
        <v>47</v>
      </c>
      <c r="B11" s="142">
        <f>'Balance Sheet'!B18-'Balance Sheet'!C18</f>
        <v>98</v>
      </c>
      <c r="C11" s="139"/>
    </row>
    <row r="12" spans="1:3" ht="15.75" thickBot="1">
      <c r="A12" s="19" t="s">
        <v>48</v>
      </c>
      <c r="B12" s="139"/>
      <c r="C12" s="143">
        <f>SUM(B5:B11)</f>
        <v>52408</v>
      </c>
    </row>
    <row r="13" spans="1:3">
      <c r="A13" s="11" t="s">
        <v>49</v>
      </c>
      <c r="B13" s="139"/>
      <c r="C13" s="139"/>
    </row>
    <row r="14" spans="1:3" outlineLevel="1">
      <c r="A14" s="12" t="s">
        <v>50</v>
      </c>
      <c r="B14" s="142">
        <f>'Balance Sheet'!C11-'Balance Sheet'!B11</f>
        <v>-39550</v>
      </c>
      <c r="C14" s="139"/>
    </row>
    <row r="15" spans="1:3" ht="15.75" thickBot="1">
      <c r="A15" s="19" t="s">
        <v>51</v>
      </c>
      <c r="B15" s="139"/>
      <c r="C15" s="143">
        <f>SUM(B14:B14)</f>
        <v>-39550</v>
      </c>
    </row>
    <row r="16" spans="1:3">
      <c r="A16" s="11" t="s">
        <v>52</v>
      </c>
      <c r="B16" s="139"/>
      <c r="C16" s="139"/>
    </row>
    <row r="17" spans="1:3" outlineLevel="1">
      <c r="A17" s="12" t="s">
        <v>53</v>
      </c>
      <c r="B17" s="141">
        <f>'Balance Sheet'!B20-'Balance Sheet'!C20</f>
        <v>-8019</v>
      </c>
      <c r="C17" s="139"/>
    </row>
    <row r="18" spans="1:3" outlineLevel="1">
      <c r="A18" s="12" t="s">
        <v>54</v>
      </c>
      <c r="B18" s="139">
        <f>'Balance Sheet'!B22-'Balance Sheet'!C22</f>
        <v>0</v>
      </c>
      <c r="C18" s="139"/>
    </row>
    <row r="19" spans="1:3" outlineLevel="1">
      <c r="A19" s="12" t="s">
        <v>55</v>
      </c>
      <c r="B19" s="144">
        <f>'Balance Sheet'!B23-'Balance Sheet'!C23</f>
        <v>0</v>
      </c>
      <c r="C19" s="139"/>
    </row>
    <row r="20" spans="1:3" ht="15.75" thickBot="1">
      <c r="A20" s="19" t="s">
        <v>56</v>
      </c>
      <c r="B20" s="139"/>
      <c r="C20" s="143">
        <f>SUM(B17:B19)</f>
        <v>-8019</v>
      </c>
    </row>
    <row r="21" spans="1:3" ht="15.75" thickBot="1">
      <c r="A21" s="11" t="s">
        <v>57</v>
      </c>
      <c r="B21" s="139"/>
      <c r="C21" s="145">
        <f>SUM(C12:C20)</f>
        <v>4839</v>
      </c>
    </row>
    <row r="22" spans="1:3" ht="15.75" thickTop="1"/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2"/>
  <sheetViews>
    <sheetView zoomScaleNormal="100" workbookViewId="0"/>
  </sheetViews>
  <sheetFormatPr defaultRowHeight="15" outlineLevelRow="1"/>
  <cols>
    <col min="1" max="1" width="36.5703125" customWidth="1"/>
    <col min="2" max="3" width="11.28515625" customWidth="1"/>
    <col min="5" max="5" width="11.85546875" bestFit="1" customWidth="1"/>
  </cols>
  <sheetData>
    <row r="1" spans="1:6">
      <c r="A1" s="28" t="str">
        <f>'Income Statement'!A1</f>
        <v>Big Rock Candy Mountain Mining Co.</v>
      </c>
      <c r="B1" s="28"/>
      <c r="C1" s="28"/>
      <c r="E1" s="79" t="s">
        <v>94</v>
      </c>
      <c r="F1">
        <v>1</v>
      </c>
    </row>
    <row r="2" spans="1:6">
      <c r="A2" s="28" t="s">
        <v>40</v>
      </c>
      <c r="B2" s="28"/>
      <c r="C2" s="28"/>
    </row>
    <row r="3" spans="1:6" ht="15.75" thickBot="1">
      <c r="A3" s="29" t="str">
        <f>"For the Year Ended December 31, "&amp;TEXT('Income Statement'!B4,"####")</f>
        <v>For the Year Ended December 31, 2020</v>
      </c>
      <c r="B3" s="29"/>
      <c r="C3" s="29"/>
    </row>
    <row r="4" spans="1:6">
      <c r="A4" s="11" t="s">
        <v>41</v>
      </c>
      <c r="B4" s="83" t="str">
        <f>"% of "&amp;CHOOSE(F1,"Sales","Beginning Cash")</f>
        <v>% of Sales</v>
      </c>
    </row>
    <row r="5" spans="1:6" outlineLevel="1">
      <c r="A5" s="12" t="s">
        <v>11</v>
      </c>
      <c r="B5" s="13">
        <f>'Income Statement'!B15/CHOOSE($F$1,'Income Statement'!$B$5,'Balance Sheet'!$C$6)</f>
        <v>5.0676363636363637E-2</v>
      </c>
    </row>
    <row r="6" spans="1:6" outlineLevel="1">
      <c r="A6" s="12" t="s">
        <v>42</v>
      </c>
      <c r="B6" s="13">
        <f>'Income Statement'!B8/CHOOSE($F$1,'Income Statement'!$B$5,'Balance Sheet'!$C$6)</f>
        <v>7.2242424242424247E-2</v>
      </c>
    </row>
    <row r="7" spans="1:6" outlineLevel="1">
      <c r="A7" s="12" t="s">
        <v>43</v>
      </c>
      <c r="B7" s="24">
        <f>('Balance Sheet'!C7-'Balance Sheet'!B7)/CHOOSE($F$1,'Income Statement'!$B$5,'Balance Sheet'!$C$6)</f>
        <v>-7.3624242424242424E-3</v>
      </c>
    </row>
    <row r="8" spans="1:6" outlineLevel="1">
      <c r="A8" s="12" t="s">
        <v>44</v>
      </c>
      <c r="B8" s="13">
        <f>('Balance Sheet'!C8-'Balance Sheet'!B8)/CHOOSE($F$1,'Income Statement'!$B$5,'Balance Sheet'!$C$6)</f>
        <v>3.6557575757575757E-3</v>
      </c>
    </row>
    <row r="9" spans="1:6" outlineLevel="1">
      <c r="A9" s="12" t="s">
        <v>45</v>
      </c>
      <c r="B9" s="13">
        <f>('Balance Sheet'!C9-'Balance Sheet'!B9)/CHOOSE($F$1,'Income Statement'!$B$5,'Balance Sheet'!$C$6)</f>
        <v>5.3381818181818183E-3</v>
      </c>
    </row>
    <row r="10" spans="1:6" outlineLevel="1">
      <c r="A10" s="12" t="s">
        <v>46</v>
      </c>
      <c r="B10" s="13">
        <f>('Balance Sheet'!B17-'Balance Sheet'!C17)/CHOOSE($F$1,'Income Statement'!$B$5,'Balance Sheet'!$C$6)</f>
        <v>2.2618181818181817E-3</v>
      </c>
    </row>
    <row r="11" spans="1:6" outlineLevel="1">
      <c r="A11" s="12" t="s">
        <v>47</v>
      </c>
      <c r="B11" s="22">
        <f>('Balance Sheet'!B18-'Balance Sheet'!C18)/CHOOSE($F$1,'Income Statement'!$B$5,'Balance Sheet'!$C$6)</f>
        <v>2.3757575757575757E-4</v>
      </c>
    </row>
    <row r="12" spans="1:6" ht="15.75" thickBot="1">
      <c r="A12" s="19" t="s">
        <v>48</v>
      </c>
      <c r="C12" s="80">
        <f>SUM(B5:B11)</f>
        <v>0.12704969696969698</v>
      </c>
    </row>
    <row r="13" spans="1:6">
      <c r="A13" s="11" t="s">
        <v>49</v>
      </c>
    </row>
    <row r="14" spans="1:6" outlineLevel="1">
      <c r="A14" s="12" t="s">
        <v>50</v>
      </c>
      <c r="B14" s="22">
        <f>('Balance Sheet'!C11-'Balance Sheet'!B11)/CHOOSE($F$1,'Income Statement'!$B$5,'Balance Sheet'!$C$6)</f>
        <v>-9.5878787878787883E-2</v>
      </c>
    </row>
    <row r="15" spans="1:6" ht="15.75" thickBot="1">
      <c r="A15" s="19" t="s">
        <v>51</v>
      </c>
      <c r="C15" s="80">
        <f>SUM(B14:B14)</f>
        <v>-9.5878787878787883E-2</v>
      </c>
    </row>
    <row r="16" spans="1:6">
      <c r="A16" s="11" t="s">
        <v>52</v>
      </c>
    </row>
    <row r="17" spans="1:3" outlineLevel="1">
      <c r="A17" s="12" t="s">
        <v>53</v>
      </c>
      <c r="B17" s="30">
        <f>('Balance Sheet'!B20-'Balance Sheet'!C20)/CHOOSE($F$1,'Income Statement'!$B$5,'Balance Sheet'!$C$6)</f>
        <v>-1.9439999999999999E-2</v>
      </c>
    </row>
    <row r="18" spans="1:3" outlineLevel="1">
      <c r="A18" s="12" t="s">
        <v>54</v>
      </c>
      <c r="B18" s="30">
        <f>('Balance Sheet'!B22-'Balance Sheet'!C22)/CHOOSE($F$1,'Income Statement'!$B$5,'Balance Sheet'!$C$6)</f>
        <v>0</v>
      </c>
    </row>
    <row r="19" spans="1:3" outlineLevel="1">
      <c r="A19" s="12" t="s">
        <v>55</v>
      </c>
      <c r="B19" s="81">
        <f>('Balance Sheet'!B23-'Balance Sheet'!C23)/CHOOSE($F$1,'Income Statement'!$B$5,'Balance Sheet'!$C$6)</f>
        <v>0</v>
      </c>
    </row>
    <row r="20" spans="1:3" ht="15.75" thickBot="1">
      <c r="A20" s="19" t="s">
        <v>56</v>
      </c>
      <c r="C20" s="80">
        <f>SUM(B17:B19)</f>
        <v>-1.9439999999999999E-2</v>
      </c>
    </row>
    <row r="21" spans="1:3" ht="15.75" thickBot="1">
      <c r="A21" s="11" t="s">
        <v>57</v>
      </c>
      <c r="C21" s="82">
        <f>SUM(C12:C20)</f>
        <v>1.1730909090909097E-2</v>
      </c>
    </row>
    <row r="22" spans="1:3" ht="15.75" thickTop="1"/>
  </sheetData>
  <dataValidations count="1">
    <dataValidation type="list" allowBlank="1" showInputMessage="1" showErrorMessage="1" error="You may only enter a 1 or a 2" prompt="Enter 1 for a sales-based statement, or 2 for one based on the begining cash balance." sqref="F1" xr:uid="{00000000-0002-0000-0500-000000000000}">
      <formula1>"1,2"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4"/>
  <sheetViews>
    <sheetView zoomScaleNormal="100" workbookViewId="0"/>
  </sheetViews>
  <sheetFormatPr defaultColWidth="10.42578125" defaultRowHeight="15.75"/>
  <cols>
    <col min="1" max="1" width="32.140625" style="36" bestFit="1" customWidth="1"/>
    <col min="2" max="2" width="15.28515625" style="36" customWidth="1"/>
    <col min="3" max="3" width="13.85546875" style="36" bestFit="1" customWidth="1"/>
    <col min="4" max="16384" width="10.42578125" style="36"/>
  </cols>
  <sheetData>
    <row r="1" spans="1:6">
      <c r="A1" s="34" t="s">
        <v>126</v>
      </c>
      <c r="B1" s="34"/>
      <c r="C1" s="34"/>
      <c r="D1" s="35"/>
      <c r="E1" s="35"/>
      <c r="F1" s="35"/>
    </row>
    <row r="2" spans="1:6">
      <c r="A2" s="34" t="s">
        <v>0</v>
      </c>
      <c r="B2" s="34"/>
      <c r="C2" s="34"/>
      <c r="D2" s="35"/>
      <c r="E2" s="35"/>
      <c r="F2" s="35"/>
    </row>
    <row r="3" spans="1:6" ht="16.5" thickBot="1">
      <c r="A3" s="34" t="str">
        <f>"For the Years "&amp;TEXT(C4,"####")&amp;" and "&amp;TEXT(B4,"####")</f>
        <v>For the Years 2019 and 2020</v>
      </c>
      <c r="B3" s="34"/>
      <c r="C3" s="34"/>
      <c r="D3" s="35"/>
      <c r="E3" s="35"/>
      <c r="F3" s="35"/>
    </row>
    <row r="4" spans="1:6" ht="16.5" thickBot="1">
      <c r="A4" s="37"/>
      <c r="B4" s="38">
        <v>2020</v>
      </c>
      <c r="C4" s="38">
        <f>B4-1</f>
        <v>2019</v>
      </c>
      <c r="D4" s="35"/>
      <c r="E4" s="35"/>
      <c r="F4" s="35"/>
    </row>
    <row r="5" spans="1:6">
      <c r="A5" s="35" t="s">
        <v>1</v>
      </c>
      <c r="B5" s="59">
        <v>378565</v>
      </c>
      <c r="C5" s="59">
        <v>303750</v>
      </c>
      <c r="D5" s="35"/>
      <c r="E5" s="39"/>
      <c r="F5" s="35"/>
    </row>
    <row r="6" spans="1:6">
      <c r="A6" s="35" t="s">
        <v>63</v>
      </c>
      <c r="B6" s="92">
        <v>208208</v>
      </c>
      <c r="C6" s="92">
        <v>167062</v>
      </c>
      <c r="D6" s="35"/>
      <c r="E6" s="39"/>
      <c r="F6" s="40"/>
    </row>
    <row r="7" spans="1:6" s="43" customFormat="1">
      <c r="A7" s="41" t="s">
        <v>3</v>
      </c>
      <c r="B7" s="85">
        <f>B5-B6</f>
        <v>170357</v>
      </c>
      <c r="C7" s="85">
        <f>C5-C6</f>
        <v>136688</v>
      </c>
      <c r="D7" s="42"/>
      <c r="E7" s="42"/>
      <c r="F7" s="42"/>
    </row>
    <row r="8" spans="1:6">
      <c r="A8" s="35" t="s">
        <v>42</v>
      </c>
      <c r="B8" s="86">
        <v>7148</v>
      </c>
      <c r="C8" s="84">
        <v>6272</v>
      </c>
      <c r="D8" s="35"/>
      <c r="E8" s="44"/>
      <c r="F8" s="44"/>
    </row>
    <row r="9" spans="1:6">
      <c r="A9" s="35" t="s">
        <v>64</v>
      </c>
      <c r="B9" s="92">
        <v>1113</v>
      </c>
      <c r="C9" s="92">
        <v>972.00000000000011</v>
      </c>
      <c r="D9" s="35"/>
      <c r="E9" s="35"/>
      <c r="F9" s="35"/>
    </row>
    <row r="10" spans="1:6" s="43" customFormat="1">
      <c r="A10" s="41" t="s">
        <v>7</v>
      </c>
      <c r="B10" s="85">
        <f>B7-B8-B9</f>
        <v>162096</v>
      </c>
      <c r="C10" s="85">
        <f>C7-C8-C9</f>
        <v>129444</v>
      </c>
      <c r="D10" s="42"/>
      <c r="E10" s="42"/>
      <c r="F10" s="42"/>
    </row>
    <row r="11" spans="1:6">
      <c r="A11" s="35" t="s">
        <v>8</v>
      </c>
      <c r="B11" s="92">
        <v>1376</v>
      </c>
      <c r="C11" s="92">
        <v>1093</v>
      </c>
      <c r="D11" s="35"/>
      <c r="E11" s="35"/>
      <c r="F11" s="35"/>
    </row>
    <row r="12" spans="1:6" s="43" customFormat="1">
      <c r="A12" s="41" t="s">
        <v>9</v>
      </c>
      <c r="B12" s="85">
        <f>B10-B11</f>
        <v>160720</v>
      </c>
      <c r="C12" s="85">
        <f>C10-C11</f>
        <v>128351</v>
      </c>
      <c r="D12" s="42"/>
      <c r="E12" s="42"/>
      <c r="F12" s="42"/>
    </row>
    <row r="13" spans="1:6">
      <c r="A13" s="35" t="s">
        <v>10</v>
      </c>
      <c r="B13" s="86">
        <f>B12*B17</f>
        <v>40180</v>
      </c>
      <c r="C13" s="86">
        <f>C12*C17</f>
        <v>32087.75</v>
      </c>
      <c r="D13" s="35"/>
      <c r="E13" s="35"/>
      <c r="F13" s="35"/>
    </row>
    <row r="14" spans="1:6" s="43" customFormat="1" ht="16.5" thickBot="1">
      <c r="A14" s="41" t="s">
        <v>11</v>
      </c>
      <c r="B14" s="87">
        <f>B12-B13</f>
        <v>120540</v>
      </c>
      <c r="C14" s="87">
        <f>C12-C13</f>
        <v>96263.25</v>
      </c>
      <c r="D14" s="42"/>
      <c r="E14" s="42"/>
      <c r="F14" s="42"/>
    </row>
    <row r="15" spans="1:6" ht="16.5" thickTop="1">
      <c r="A15" s="35"/>
      <c r="B15" s="45"/>
      <c r="C15" s="45"/>
      <c r="D15" s="35"/>
      <c r="E15" s="35"/>
      <c r="F15" s="35"/>
    </row>
    <row r="16" spans="1:6">
      <c r="A16" s="42" t="s">
        <v>12</v>
      </c>
      <c r="B16" s="35"/>
      <c r="C16" s="35"/>
      <c r="D16" s="35"/>
      <c r="E16" s="35"/>
      <c r="F16" s="35"/>
    </row>
    <row r="17" spans="1:6">
      <c r="A17" s="46" t="s">
        <v>13</v>
      </c>
      <c r="B17" s="47">
        <v>0.25</v>
      </c>
      <c r="C17" s="47">
        <v>0.25</v>
      </c>
      <c r="D17" s="35"/>
      <c r="E17" s="35"/>
      <c r="F17" s="35"/>
    </row>
    <row r="18" spans="1:6">
      <c r="A18" s="46" t="s">
        <v>65</v>
      </c>
      <c r="B18" s="48">
        <f>'Prob 3 - Balance Sheet'!B26</f>
        <v>10000</v>
      </c>
      <c r="C18" s="48">
        <f>'Prob 3 - Balance Sheet'!C26</f>
        <v>10000</v>
      </c>
      <c r="D18" s="35"/>
      <c r="E18" s="35"/>
      <c r="F18" s="35"/>
    </row>
    <row r="19" spans="1:6">
      <c r="A19" s="46" t="s">
        <v>15</v>
      </c>
      <c r="B19" s="49">
        <f>B14/B18</f>
        <v>12.054</v>
      </c>
      <c r="C19" s="49">
        <f>C14/C18</f>
        <v>9.6263249999999996</v>
      </c>
      <c r="D19" s="35"/>
      <c r="E19" s="35"/>
      <c r="F19" s="35"/>
    </row>
    <row r="20" spans="1:6">
      <c r="A20" s="46" t="s">
        <v>66</v>
      </c>
      <c r="B20" s="88">
        <v>6</v>
      </c>
      <c r="C20" s="88">
        <v>5</v>
      </c>
      <c r="D20" s="35"/>
      <c r="E20"/>
      <c r="F20" s="35"/>
    </row>
    <row r="21" spans="1:6">
      <c r="A21" s="46" t="s">
        <v>67</v>
      </c>
      <c r="B21" s="49">
        <f>B19-B20</f>
        <v>6.0540000000000003</v>
      </c>
      <c r="C21" s="49">
        <f>C19-C20</f>
        <v>4.6263249999999996</v>
      </c>
      <c r="D21" s="35"/>
      <c r="E21"/>
      <c r="F21" s="35"/>
    </row>
    <row r="22" spans="1:6">
      <c r="A22" s="35"/>
      <c r="B22" s="35"/>
      <c r="C22" s="35"/>
      <c r="D22" s="35"/>
      <c r="E22"/>
      <c r="F22" s="35"/>
    </row>
    <row r="23" spans="1:6">
      <c r="A23" s="35"/>
      <c r="B23" s="50"/>
      <c r="C23" s="35"/>
      <c r="D23" s="35"/>
      <c r="E23" s="35"/>
      <c r="F23" s="35"/>
    </row>
    <row r="24" spans="1:6">
      <c r="A24" s="35"/>
      <c r="B24" s="35"/>
      <c r="C24" s="35"/>
      <c r="D24" s="35"/>
      <c r="E24" s="35"/>
      <c r="F24" s="35"/>
    </row>
    <row r="25" spans="1:6">
      <c r="A25" s="35"/>
      <c r="B25" s="35"/>
      <c r="C25" s="35"/>
      <c r="D25" s="35"/>
      <c r="E25" s="35"/>
      <c r="F25" s="35"/>
    </row>
    <row r="26" spans="1:6">
      <c r="A26" s="35"/>
      <c r="B26" s="35"/>
      <c r="C26" s="35"/>
      <c r="D26" s="35"/>
      <c r="E26" s="35"/>
      <c r="F26" s="35"/>
    </row>
    <row r="27" spans="1:6">
      <c r="A27" s="35"/>
      <c r="B27" s="35"/>
      <c r="C27" s="35"/>
      <c r="D27" s="35"/>
      <c r="E27" s="35"/>
      <c r="F27" s="35"/>
    </row>
    <row r="28" spans="1:6">
      <c r="A28" s="35"/>
      <c r="B28" s="35"/>
      <c r="C28" s="35"/>
      <c r="D28" s="35"/>
      <c r="E28" s="35"/>
      <c r="F28" s="35"/>
    </row>
    <row r="29" spans="1:6">
      <c r="A29" s="35"/>
      <c r="B29" s="35"/>
      <c r="C29" s="35"/>
      <c r="D29" s="35"/>
      <c r="E29" s="35"/>
      <c r="F29" s="35"/>
    </row>
    <row r="30" spans="1:6">
      <c r="A30" s="35"/>
      <c r="B30" s="35"/>
      <c r="C30" s="35"/>
      <c r="D30" s="35"/>
      <c r="E30" s="35"/>
      <c r="F30" s="35"/>
    </row>
    <row r="31" spans="1:6">
      <c r="A31" s="35"/>
      <c r="B31" s="35"/>
      <c r="C31" s="35"/>
      <c r="D31" s="35"/>
      <c r="E31" s="35"/>
      <c r="F31" s="35"/>
    </row>
    <row r="32" spans="1:6">
      <c r="A32" s="35"/>
      <c r="B32" s="35"/>
      <c r="C32" s="35"/>
      <c r="D32" s="35"/>
      <c r="E32" s="35"/>
      <c r="F32" s="35"/>
    </row>
    <row r="33" spans="1:6">
      <c r="A33" s="35"/>
      <c r="B33" s="35"/>
      <c r="C33" s="35"/>
      <c r="D33" s="35"/>
      <c r="E33" s="35"/>
      <c r="F33" s="35"/>
    </row>
    <row r="34" spans="1:6">
      <c r="A34" s="35"/>
      <c r="B34" s="35"/>
      <c r="C34" s="35"/>
      <c r="D34" s="35"/>
      <c r="E34" s="35"/>
      <c r="F34" s="35"/>
    </row>
  </sheetData>
  <phoneticPr fontId="13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4"/>
  <sheetViews>
    <sheetView zoomScaleNormal="100" workbookViewId="0"/>
  </sheetViews>
  <sheetFormatPr defaultColWidth="10.28515625" defaultRowHeight="12.75"/>
  <cols>
    <col min="1" max="1" width="44.5703125" style="52" bestFit="1" customWidth="1"/>
    <col min="2" max="3" width="13.28515625" style="52" bestFit="1" customWidth="1"/>
    <col min="4" max="5" width="10.28515625" style="52" customWidth="1"/>
    <col min="6" max="7" width="10.28515625" style="52"/>
    <col min="8" max="8" width="14" style="52" bestFit="1" customWidth="1"/>
    <col min="9" max="16384" width="10.28515625" style="52"/>
  </cols>
  <sheetData>
    <row r="1" spans="1:6" ht="14.25">
      <c r="A1" s="34" t="str">
        <f>'Prob 3 - Income Statement'!A1</f>
        <v>New Smyrna Surf Shop</v>
      </c>
      <c r="B1" s="34"/>
      <c r="C1" s="34"/>
      <c r="D1" s="51"/>
      <c r="E1" s="51"/>
      <c r="F1" s="51"/>
    </row>
    <row r="2" spans="1:6" ht="14.25">
      <c r="A2" s="34" t="s">
        <v>68</v>
      </c>
      <c r="B2" s="34"/>
      <c r="C2" s="34"/>
      <c r="D2" s="51"/>
      <c r="E2" s="51"/>
      <c r="F2" s="51"/>
    </row>
    <row r="3" spans="1:6" ht="15" thickBot="1">
      <c r="A3" s="34" t="str">
        <f>'Prob 3 - Income Statement'!A3</f>
        <v>For the Years 2019 and 2020</v>
      </c>
      <c r="B3" s="34"/>
      <c r="C3" s="34"/>
      <c r="D3" s="51"/>
      <c r="E3" s="51"/>
      <c r="F3" s="51"/>
    </row>
    <row r="4" spans="1:6" ht="15.75" thickBot="1">
      <c r="A4" s="53"/>
      <c r="B4" s="54">
        <f>'Prob 3 - Income Statement'!B4</f>
        <v>2020</v>
      </c>
      <c r="C4" s="54">
        <f>'Prob 3 - Income Statement'!C4</f>
        <v>2019</v>
      </c>
      <c r="D4"/>
      <c r="E4" s="35"/>
      <c r="F4" s="51"/>
    </row>
    <row r="5" spans="1:6" ht="15">
      <c r="A5" s="35" t="s">
        <v>18</v>
      </c>
      <c r="B5" s="33">
        <v>20966</v>
      </c>
      <c r="C5" s="33">
        <v>15187</v>
      </c>
      <c r="D5"/>
      <c r="E5" s="55"/>
      <c r="F5" s="51"/>
    </row>
    <row r="6" spans="1:6" ht="15">
      <c r="A6" s="35" t="s">
        <v>69</v>
      </c>
      <c r="B6" s="31">
        <v>29523</v>
      </c>
      <c r="C6" s="94">
        <v>18275</v>
      </c>
      <c r="D6"/>
      <c r="E6" s="55"/>
      <c r="F6" s="51"/>
    </row>
    <row r="7" spans="1:6" ht="15">
      <c r="A7" s="35" t="s">
        <v>70</v>
      </c>
      <c r="B7" s="95">
        <v>21565</v>
      </c>
      <c r="C7" s="77">
        <v>13289</v>
      </c>
      <c r="D7"/>
      <c r="E7" s="55"/>
      <c r="F7" s="51"/>
    </row>
    <row r="8" spans="1:6" ht="15">
      <c r="A8" s="56" t="s">
        <v>22</v>
      </c>
      <c r="B8" s="94">
        <f>SUM(B5:B7)</f>
        <v>72054</v>
      </c>
      <c r="C8" s="94">
        <f>SUM(C5:C7)</f>
        <v>46751</v>
      </c>
      <c r="D8"/>
      <c r="E8" s="55"/>
      <c r="F8" s="51"/>
    </row>
    <row r="9" spans="1:6" ht="15">
      <c r="A9" s="35" t="s">
        <v>71</v>
      </c>
      <c r="B9" s="31">
        <v>58765</v>
      </c>
      <c r="C9" s="94">
        <v>17061</v>
      </c>
      <c r="D9"/>
      <c r="E9" s="55"/>
      <c r="F9" s="51"/>
    </row>
    <row r="10" spans="1:6" ht="15">
      <c r="A10" s="57" t="s">
        <v>72</v>
      </c>
      <c r="B10" s="77">
        <v>14640</v>
      </c>
      <c r="C10" s="95">
        <v>7492</v>
      </c>
      <c r="D10"/>
      <c r="E10" s="55"/>
      <c r="F10" s="51"/>
    </row>
    <row r="11" spans="1:6" ht="15">
      <c r="A11" s="56" t="s">
        <v>73</v>
      </c>
      <c r="B11" s="77">
        <f>B9-B10</f>
        <v>44125</v>
      </c>
      <c r="C11" s="77">
        <f>C9-C10</f>
        <v>9569</v>
      </c>
      <c r="D11"/>
      <c r="E11" s="55"/>
      <c r="F11" s="51"/>
    </row>
    <row r="12" spans="1:6" ht="15.75" thickBot="1">
      <c r="A12" s="58" t="s">
        <v>74</v>
      </c>
      <c r="B12" s="98">
        <f>B8+B11</f>
        <v>116179</v>
      </c>
      <c r="C12" s="98">
        <f>C8+C11</f>
        <v>56320</v>
      </c>
      <c r="D12"/>
      <c r="E12" s="55"/>
      <c r="F12" s="51"/>
    </row>
    <row r="13" spans="1:6" ht="15.75" thickTop="1">
      <c r="A13" s="35"/>
      <c r="B13" s="93"/>
      <c r="C13" s="93"/>
      <c r="D13"/>
      <c r="E13" s="51"/>
      <c r="F13" s="51"/>
    </row>
    <row r="14" spans="1:6" ht="15">
      <c r="A14" s="35" t="s">
        <v>75</v>
      </c>
      <c r="B14" s="33">
        <v>13975</v>
      </c>
      <c r="C14" s="96">
        <v>12386</v>
      </c>
      <c r="D14"/>
      <c r="E14"/>
      <c r="F14" s="51"/>
    </row>
    <row r="15" spans="1:6" ht="15">
      <c r="A15" s="35" t="s">
        <v>76</v>
      </c>
      <c r="B15" s="95">
        <v>3050</v>
      </c>
      <c r="C15" s="77">
        <v>6075</v>
      </c>
      <c r="D15"/>
      <c r="E15" s="55"/>
      <c r="F15" s="51"/>
    </row>
    <row r="16" spans="1:6" ht="15">
      <c r="A16" s="56" t="s">
        <v>30</v>
      </c>
      <c r="B16" s="94">
        <f>SUM(B14:B15)</f>
        <v>17025</v>
      </c>
      <c r="C16" s="31">
        <f>SUM(C14:C15)</f>
        <v>18461</v>
      </c>
      <c r="D16"/>
      <c r="E16" s="55"/>
      <c r="F16" s="51"/>
    </row>
    <row r="17" spans="1:8" ht="15">
      <c r="A17" s="35" t="s">
        <v>77</v>
      </c>
      <c r="B17" s="77">
        <v>12125</v>
      </c>
      <c r="C17" s="95">
        <v>11370</v>
      </c>
      <c r="D17"/>
      <c r="E17" s="55"/>
      <c r="F17" s="51"/>
    </row>
    <row r="18" spans="1:8" ht="15">
      <c r="A18" s="56" t="s">
        <v>32</v>
      </c>
      <c r="B18" s="31">
        <f>SUM(B16:B17)</f>
        <v>29150</v>
      </c>
      <c r="C18" s="31">
        <f>SUM(C16:C17)</f>
        <v>29831</v>
      </c>
      <c r="D18"/>
      <c r="E18" s="55"/>
      <c r="F18" s="51"/>
    </row>
    <row r="19" spans="1:8" ht="15">
      <c r="A19" s="35" t="s">
        <v>78</v>
      </c>
      <c r="B19" s="31">
        <v>10125</v>
      </c>
      <c r="C19" s="94">
        <v>10125</v>
      </c>
      <c r="D19"/>
      <c r="E19" s="55"/>
      <c r="F19" s="51"/>
    </row>
    <row r="20" spans="1:8" ht="15">
      <c r="A20" s="35" t="s">
        <v>79</v>
      </c>
      <c r="B20" s="94">
        <v>1013</v>
      </c>
      <c r="C20" s="31">
        <v>1013</v>
      </c>
      <c r="D20"/>
      <c r="E20" s="55"/>
      <c r="F20" s="51"/>
    </row>
    <row r="21" spans="1:8" ht="15">
      <c r="A21" s="35" t="s">
        <v>80</v>
      </c>
      <c r="B21" s="95">
        <f>C21+'Prob 3 - Income Statement'!B21*'Prob 3 - Income Statement'!B18</f>
        <v>75891</v>
      </c>
      <c r="C21" s="77">
        <v>15351</v>
      </c>
      <c r="D21"/>
      <c r="E21" s="55"/>
      <c r="F21" s="51"/>
      <c r="H21" s="60"/>
    </row>
    <row r="22" spans="1:8" ht="15">
      <c r="A22" s="56" t="s">
        <v>81</v>
      </c>
      <c r="B22" s="97">
        <f>SUM(B19:B21)</f>
        <v>87029</v>
      </c>
      <c r="C22" s="97">
        <f>SUM(C19:C21)</f>
        <v>26489</v>
      </c>
      <c r="D22"/>
      <c r="E22" s="55"/>
      <c r="F22" s="51"/>
    </row>
    <row r="23" spans="1:8" ht="15.75" thickBot="1">
      <c r="A23" s="58" t="s">
        <v>82</v>
      </c>
      <c r="B23" s="99">
        <f>B18+B22</f>
        <v>116179</v>
      </c>
      <c r="C23" s="99">
        <f>C18+C22</f>
        <v>56320</v>
      </c>
      <c r="D23"/>
      <c r="E23" s="55"/>
      <c r="F23" s="51"/>
    </row>
    <row r="24" spans="1:8" ht="15.75" thickTop="1">
      <c r="A24" s="51"/>
      <c r="B24" s="51"/>
      <c r="C24" s="51"/>
      <c r="D24"/>
      <c r="E24" s="51"/>
      <c r="F24" s="51"/>
    </row>
    <row r="25" spans="1:8" s="36" customFormat="1" ht="15.75">
      <c r="A25" s="42" t="s">
        <v>12</v>
      </c>
      <c r="B25" s="35"/>
      <c r="C25" s="35"/>
      <c r="D25"/>
      <c r="E25" s="35"/>
      <c r="F25" s="35"/>
    </row>
    <row r="26" spans="1:8" s="36" customFormat="1" ht="15.75">
      <c r="A26" s="46" t="s">
        <v>65</v>
      </c>
      <c r="B26" s="48">
        <f>C26</f>
        <v>10000</v>
      </c>
      <c r="C26" s="61">
        <v>10000</v>
      </c>
      <c r="D26"/>
      <c r="E26" s="35"/>
      <c r="F26" s="35"/>
    </row>
    <row r="27" spans="1:8" ht="14.25">
      <c r="A27" s="51"/>
      <c r="B27" s="51"/>
      <c r="C27" s="51"/>
      <c r="D27" s="51"/>
      <c r="E27" s="51"/>
      <c r="F27" s="51"/>
    </row>
    <row r="28" spans="1:8" ht="14.25">
      <c r="A28" s="51"/>
      <c r="B28" s="51"/>
      <c r="C28" s="51"/>
      <c r="D28" s="51"/>
      <c r="E28" s="51"/>
      <c r="F28" s="51"/>
    </row>
    <row r="29" spans="1:8" ht="14.25">
      <c r="A29" s="51"/>
      <c r="B29" s="51"/>
      <c r="C29" s="51"/>
      <c r="D29" s="51"/>
      <c r="E29" s="51"/>
      <c r="F29" s="51"/>
    </row>
    <row r="30" spans="1:8" ht="14.25">
      <c r="A30" s="51"/>
      <c r="B30" s="51"/>
      <c r="C30" s="51"/>
      <c r="D30" s="51"/>
      <c r="E30" s="51"/>
      <c r="F30" s="51"/>
    </row>
    <row r="31" spans="1:8" ht="14.25">
      <c r="A31" s="51"/>
      <c r="B31" s="51"/>
      <c r="C31" s="51"/>
      <c r="D31" s="51"/>
      <c r="E31" s="51"/>
      <c r="F31" s="51"/>
    </row>
    <row r="32" spans="1:8" ht="14.25">
      <c r="A32" s="51"/>
      <c r="B32" s="51"/>
      <c r="C32" s="51"/>
      <c r="D32" s="51"/>
      <c r="E32" s="51"/>
      <c r="F32" s="51"/>
    </row>
    <row r="33" spans="1:6" ht="14.25">
      <c r="A33" s="51"/>
      <c r="B33" s="51"/>
      <c r="C33" s="51"/>
      <c r="D33" s="51"/>
      <c r="E33" s="51"/>
      <c r="F33" s="51"/>
    </row>
    <row r="34" spans="1:6" ht="14.25">
      <c r="A34" s="51"/>
      <c r="B34" s="51"/>
      <c r="C34" s="51"/>
      <c r="D34" s="51"/>
      <c r="E34" s="51"/>
      <c r="F34" s="51"/>
    </row>
  </sheetData>
  <phoneticPr fontId="13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34"/>
  <sheetViews>
    <sheetView zoomScaleNormal="100" workbookViewId="0"/>
  </sheetViews>
  <sheetFormatPr defaultColWidth="10.42578125" defaultRowHeight="15.75"/>
  <cols>
    <col min="1" max="1" width="44.5703125" style="36" bestFit="1" customWidth="1"/>
    <col min="2" max="2" width="13.28515625" style="36" bestFit="1" customWidth="1"/>
    <col min="3" max="3" width="12.7109375" style="36" customWidth="1"/>
    <col min="4" max="4" width="20.5703125" style="52" customWidth="1"/>
    <col min="5" max="5" width="18.28515625" style="52" bestFit="1" customWidth="1"/>
    <col min="6" max="6" width="10.28515625" style="52" customWidth="1"/>
    <col min="7" max="7" width="12.85546875" style="52" bestFit="1" customWidth="1"/>
    <col min="8" max="23" width="10.28515625" style="52" customWidth="1"/>
    <col min="24" max="16384" width="10.42578125" style="36"/>
  </cols>
  <sheetData>
    <row r="1" spans="1:6">
      <c r="A1" s="34" t="str">
        <f>'Prob 3 - Income Statement'!A1</f>
        <v>New Smyrna Surf Shop</v>
      </c>
      <c r="B1" s="34"/>
      <c r="C1" s="62"/>
      <c r="D1" s="51"/>
      <c r="E1" s="51"/>
      <c r="F1" s="51"/>
    </row>
    <row r="2" spans="1:6">
      <c r="A2" s="34" t="s">
        <v>40</v>
      </c>
      <c r="B2" s="34"/>
      <c r="C2" s="62"/>
      <c r="D2" s="51"/>
      <c r="E2" s="51"/>
      <c r="F2" s="51"/>
    </row>
    <row r="3" spans="1:6" ht="16.5" thickBot="1">
      <c r="A3" s="34" t="str">
        <f>"For the Year "&amp;TEXT('Prob 3 - Income Statement'!B4,"####")</f>
        <v>For the Year 2020</v>
      </c>
      <c r="B3" s="34"/>
      <c r="C3" s="62"/>
      <c r="D3" s="51"/>
      <c r="E3" s="51"/>
      <c r="F3" s="51"/>
    </row>
    <row r="4" spans="1:6" ht="16.5" thickBot="1">
      <c r="A4" s="63" t="s">
        <v>41</v>
      </c>
      <c r="B4" s="38"/>
      <c r="C4" s="38"/>
      <c r="D4" s="51"/>
      <c r="E4" s="51"/>
      <c r="F4" s="51"/>
    </row>
    <row r="5" spans="1:6">
      <c r="A5" s="35" t="str">
        <f>'Prob 3 - Income Statement'!A14</f>
        <v>Net Income</v>
      </c>
      <c r="B5" s="64">
        <f>'Prob 3 - Income Statement'!B14</f>
        <v>120540</v>
      </c>
      <c r="C5" s="35"/>
      <c r="D5" s="51"/>
      <c r="E5" s="51"/>
      <c r="F5" s="51"/>
    </row>
    <row r="6" spans="1:6">
      <c r="A6" s="35" t="str">
        <f>'Prob 3 - Income Statement'!A8</f>
        <v>Depreciation Expense</v>
      </c>
      <c r="B6" s="84">
        <v>7148</v>
      </c>
      <c r="C6" s="35"/>
      <c r="D6" s="51"/>
      <c r="E6" s="51"/>
      <c r="F6" s="51"/>
    </row>
    <row r="7" spans="1:6">
      <c r="A7" s="35" t="s">
        <v>44</v>
      </c>
      <c r="B7" s="84">
        <v>-11248</v>
      </c>
      <c r="C7" s="35"/>
      <c r="D7" s="51"/>
      <c r="E7" s="51"/>
      <c r="F7" s="51"/>
    </row>
    <row r="8" spans="1:6">
      <c r="A8" s="35" t="s">
        <v>83</v>
      </c>
      <c r="B8" s="84">
        <v>-8276</v>
      </c>
      <c r="C8" s="35"/>
      <c r="D8" s="51"/>
      <c r="E8" s="51"/>
      <c r="F8" s="51"/>
    </row>
    <row r="9" spans="1:6">
      <c r="A9" s="35" t="s">
        <v>46</v>
      </c>
      <c r="B9" s="84">
        <v>1589</v>
      </c>
      <c r="C9" s="35"/>
      <c r="D9" s="51"/>
      <c r="E9" s="51"/>
      <c r="F9" s="51"/>
    </row>
    <row r="10" spans="1:6" ht="16.5" thickBot="1">
      <c r="A10" s="65" t="s">
        <v>48</v>
      </c>
      <c r="B10" s="66"/>
      <c r="C10" s="67">
        <f>SUM(B5:B9)</f>
        <v>109753</v>
      </c>
      <c r="D10" s="51"/>
      <c r="E10" s="51"/>
      <c r="F10" s="51"/>
    </row>
    <row r="11" spans="1:6" ht="16.5" thickBot="1">
      <c r="A11" s="63" t="s">
        <v>49</v>
      </c>
      <c r="B11" s="38"/>
      <c r="C11" s="38"/>
      <c r="D11" s="51"/>
      <c r="E11" s="51"/>
      <c r="F11" s="51"/>
    </row>
    <row r="12" spans="1:6">
      <c r="A12" s="35" t="s">
        <v>84</v>
      </c>
      <c r="B12" s="84">
        <v>-41704</v>
      </c>
      <c r="C12" s="35"/>
      <c r="D12" s="51"/>
      <c r="E12" s="51"/>
      <c r="F12" s="51"/>
    </row>
    <row r="13" spans="1:6" ht="16.5" thickBot="1">
      <c r="A13" s="65" t="s">
        <v>51</v>
      </c>
      <c r="B13" s="66"/>
      <c r="C13" s="68">
        <f>SUM(B12)</f>
        <v>-41704</v>
      </c>
      <c r="D13" s="51"/>
      <c r="E13" s="51"/>
      <c r="F13" s="51"/>
    </row>
    <row r="14" spans="1:6" ht="16.5" thickBot="1">
      <c r="A14" s="63" t="s">
        <v>52</v>
      </c>
      <c r="B14" s="38"/>
      <c r="C14" s="38"/>
      <c r="D14" s="51"/>
      <c r="E14" s="51"/>
      <c r="F14" s="51"/>
    </row>
    <row r="15" spans="1:6">
      <c r="A15" s="66" t="s">
        <v>85</v>
      </c>
      <c r="B15" s="84">
        <v>-3025</v>
      </c>
      <c r="C15" s="66"/>
      <c r="D15" s="51"/>
      <c r="E15" s="51"/>
      <c r="F15" s="51"/>
    </row>
    <row r="16" spans="1:6">
      <c r="A16" s="66" t="s">
        <v>86</v>
      </c>
      <c r="B16" s="84">
        <v>755</v>
      </c>
      <c r="C16" s="66"/>
      <c r="D16" s="51"/>
      <c r="E16" s="51"/>
      <c r="F16" s="51"/>
    </row>
    <row r="17" spans="1:6">
      <c r="A17" s="66" t="s">
        <v>87</v>
      </c>
      <c r="B17" s="90">
        <v>0</v>
      </c>
      <c r="C17" s="66"/>
      <c r="D17" s="51"/>
      <c r="E17" s="51"/>
      <c r="F17" s="51"/>
    </row>
    <row r="18" spans="1:6">
      <c r="A18" s="66" t="s">
        <v>88</v>
      </c>
      <c r="B18" s="90">
        <v>0</v>
      </c>
      <c r="C18" s="66"/>
      <c r="D18" s="51"/>
      <c r="E18" s="51"/>
      <c r="F18" s="51"/>
    </row>
    <row r="19" spans="1:6">
      <c r="A19" s="66" t="s">
        <v>89</v>
      </c>
      <c r="B19" s="89">
        <f>-'Prob 3 - Income Statement'!B20*'Prob 3 - Income Statement'!B18</f>
        <v>-60000</v>
      </c>
      <c r="C19" s="66"/>
      <c r="D19" s="51"/>
      <c r="E19" s="51"/>
      <c r="F19" s="51"/>
    </row>
    <row r="20" spans="1:6">
      <c r="A20" s="65" t="s">
        <v>56</v>
      </c>
      <c r="B20" s="66"/>
      <c r="C20" s="69">
        <f>SUM(B15:B19)</f>
        <v>-62270</v>
      </c>
      <c r="D20" s="51"/>
      <c r="E20" s="51"/>
      <c r="F20" s="51"/>
    </row>
    <row r="21" spans="1:6" ht="16.5" thickBot="1">
      <c r="A21" s="65" t="s">
        <v>57</v>
      </c>
      <c r="B21" s="70"/>
      <c r="C21" s="71">
        <f>C10+C13+C20</f>
        <v>5779</v>
      </c>
      <c r="D21" s="51"/>
      <c r="E21" s="51"/>
      <c r="F21" s="51"/>
    </row>
    <row r="22" spans="1:6">
      <c r="A22" s="72" t="s">
        <v>90</v>
      </c>
      <c r="B22" s="73"/>
      <c r="C22" s="74"/>
      <c r="D22" s="51"/>
      <c r="E22" s="51"/>
      <c r="F22" s="51"/>
    </row>
    <row r="23" spans="1:6">
      <c r="A23" s="75" t="s">
        <v>91</v>
      </c>
      <c r="B23" s="91">
        <f>'Prob 3 - Balance Sheet'!C5</f>
        <v>15187</v>
      </c>
      <c r="C23" s="35"/>
      <c r="D23" s="51"/>
      <c r="E23" s="51"/>
      <c r="F23" s="51"/>
    </row>
    <row r="24" spans="1:6">
      <c r="A24" s="75" t="s">
        <v>92</v>
      </c>
      <c r="B24" s="89">
        <f>'Prob 3 - Balance Sheet'!B5</f>
        <v>20966</v>
      </c>
      <c r="C24" s="35"/>
      <c r="D24" s="51"/>
      <c r="E24" s="51"/>
      <c r="F24" s="51"/>
    </row>
    <row r="25" spans="1:6">
      <c r="A25" s="42" t="str">
        <f>A21</f>
        <v>Net Change in Cash Balance</v>
      </c>
      <c r="B25" s="35"/>
      <c r="C25" s="76">
        <f>B24-B23</f>
        <v>5779</v>
      </c>
      <c r="D25" s="51"/>
      <c r="E25" s="51"/>
      <c r="F25" s="51"/>
    </row>
    <row r="26" spans="1:6">
      <c r="A26" s="35"/>
      <c r="B26" s="35"/>
      <c r="C26" s="35"/>
      <c r="D26" s="51"/>
      <c r="E26" s="51"/>
      <c r="F26" s="51"/>
    </row>
    <row r="27" spans="1:6">
      <c r="A27" s="35"/>
      <c r="B27" s="35"/>
      <c r="C27" s="35"/>
      <c r="D27" s="51"/>
      <c r="E27" s="51"/>
      <c r="F27" s="51"/>
    </row>
    <row r="28" spans="1:6">
      <c r="A28" s="35"/>
      <c r="B28" s="35"/>
      <c r="C28" s="35"/>
      <c r="D28" s="51"/>
      <c r="E28" s="51"/>
      <c r="F28" s="51"/>
    </row>
    <row r="29" spans="1:6">
      <c r="A29" s="35"/>
      <c r="B29" s="35"/>
      <c r="C29" s="35"/>
      <c r="D29" s="51"/>
      <c r="E29" s="51"/>
      <c r="F29" s="51"/>
    </row>
    <row r="30" spans="1:6">
      <c r="A30" s="35"/>
      <c r="B30" s="35"/>
      <c r="C30" s="35"/>
      <c r="D30" s="51"/>
      <c r="E30" s="51"/>
      <c r="F30" s="51"/>
    </row>
    <row r="31" spans="1:6">
      <c r="A31" s="35"/>
      <c r="B31" s="35"/>
      <c r="C31" s="35"/>
      <c r="D31" s="51"/>
      <c r="E31" s="51"/>
      <c r="F31" s="51"/>
    </row>
    <row r="32" spans="1:6">
      <c r="A32" s="35"/>
      <c r="B32" s="35"/>
      <c r="C32" s="35"/>
      <c r="D32" s="51"/>
      <c r="E32" s="51"/>
      <c r="F32" s="51"/>
    </row>
    <row r="33" spans="1:6">
      <c r="A33" s="35"/>
      <c r="B33" s="35"/>
      <c r="C33" s="35"/>
      <c r="D33" s="51"/>
      <c r="E33" s="51"/>
      <c r="F33" s="51"/>
    </row>
    <row r="34" spans="1:6">
      <c r="A34" s="35"/>
      <c r="B34" s="35"/>
      <c r="C34" s="35"/>
      <c r="D34" s="51"/>
      <c r="E34" s="51"/>
      <c r="F34" s="51"/>
    </row>
  </sheetData>
  <phoneticPr fontId="1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Income Statement</vt:lpstr>
      <vt:lpstr>Balance Sheet</vt:lpstr>
      <vt:lpstr>Common Size IS</vt:lpstr>
      <vt:lpstr>Common Size BS</vt:lpstr>
      <vt:lpstr>Statement of Cash Flows</vt:lpstr>
      <vt:lpstr>Common Size SOCF</vt:lpstr>
      <vt:lpstr>Prob 3 - Income Statement</vt:lpstr>
      <vt:lpstr>Prob 3 - Balance Sheet</vt:lpstr>
      <vt:lpstr>Prob 3-Statement of Cash Flows</vt:lpstr>
      <vt:lpstr>Prob 3 - CS IS</vt:lpstr>
      <vt:lpstr>Prob 3 - CS BS</vt:lpstr>
      <vt:lpstr>Internet Ex IS</vt:lpstr>
      <vt:lpstr>Internet Ex BS</vt:lpstr>
      <vt:lpstr>Internet Ex CS IS</vt:lpstr>
      <vt:lpstr>Internet Ex CS BS</vt:lpstr>
      <vt:lpstr>'Balance Sheet'!Print_Area</vt:lpstr>
      <vt:lpstr>'Income Statement'!Print_Area</vt:lpstr>
    </vt:vector>
  </TitlesOfParts>
  <Company>Metropolitan State College of Denver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R. Mayes, Ph.D.</dc:creator>
  <cp:lastModifiedBy>Timothy R. Mayes, Ph.D.</cp:lastModifiedBy>
  <cp:lastPrinted>2019-07-13T06:33:19Z</cp:lastPrinted>
  <dcterms:created xsi:type="dcterms:W3CDTF">2006-02-05T06:48:08Z</dcterms:created>
  <dcterms:modified xsi:type="dcterms:W3CDTF">2019-07-29T03:36:47Z</dcterms:modified>
</cp:coreProperties>
</file>